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155" documentId="13_ncr:1_{D25CD81F-30C4-4FA9-AA87-7E7A5CDB7C8A}" xr6:coauthVersionLast="47" xr6:coauthVersionMax="47" xr10:uidLastSave="{EFB6525E-85FB-45C6-9F8F-00544E1D2571}"/>
  <bookViews>
    <workbookView xWindow="2652" yWindow="1452" windowWidth="27168" windowHeight="21912" activeTab="5" xr2:uid="{9AC5E253-D23F-402F-8671-BCF057C5C4A9}"/>
  </bookViews>
  <sheets>
    <sheet name="Data" sheetId="1" r:id="rId1"/>
    <sheet name="Recruitment" sheetId="5" r:id="rId2"/>
    <sheet name="Training" sheetId="6" r:id="rId3"/>
    <sheet name="Recognitions" sheetId="7" r:id="rId4"/>
    <sheet name="Calculations" sheetId="2" r:id="rId5"/>
    <sheet name="DASHBOARD" sheetId="3" r:id="rId6"/>
  </sheets>
  <definedNames>
    <definedName name="r_DevDeptFemalePerc">Calculations!$H$24</definedName>
    <definedName name="r_EmpAvgAge">Calculations!$B$18</definedName>
    <definedName name="r_EmpCt">Calculations!$B$4</definedName>
    <definedName name="r_EmpCtChange">Calculations!$B$9</definedName>
    <definedName name="r_EmpCtFemale">Calculations!$C$12</definedName>
    <definedName name="r_EmpCtMale">Calculations!$C$11</definedName>
    <definedName name="r_EmpCtPrior">Calculations!$B$6</definedName>
    <definedName name="r_EmpEvalGradeIncrease">Calculations!$L$38</definedName>
    <definedName name="r_EmpEvaluationByDept" comment="[0:3]">DASHBOARD!$M$1:$M$12</definedName>
    <definedName name="r_EmpEvaluationSummary" comment="[0:3]">DASHBOARD!$O$1:$O$12</definedName>
    <definedName name="r_EmpGrowthAndSalaryAnalysis" comment="[0:3]">DASHBOARD!$A$8:$K$12</definedName>
    <definedName name="r_EmpHeadcountAnalysis" comment="[0:3]">DASHBOARD!$A$1:$K$5</definedName>
    <definedName name="r_EmpHiredCt">Calculations!$B$24</definedName>
    <definedName name="r_Employed3Yrs">Calculations!$B$21</definedName>
    <definedName name="r_EmpQuitCt">Calculations!$B$27</definedName>
    <definedName name="r_MonthAndYear">Data!$T$5</definedName>
  </definedName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" i="1" l="1"/>
  <c r="T2" i="1" s="1"/>
  <c r="I11" i="1"/>
  <c r="I13" i="1"/>
  <c r="I15" i="1"/>
  <c r="I16" i="1"/>
  <c r="I17" i="1"/>
  <c r="I18" i="1"/>
  <c r="I20" i="1"/>
  <c r="I21" i="1"/>
  <c r="I23" i="1"/>
  <c r="I24" i="1"/>
  <c r="I25" i="1"/>
  <c r="I26" i="1"/>
  <c r="I28" i="1"/>
  <c r="I29" i="1"/>
  <c r="I30" i="1"/>
  <c r="I32" i="1"/>
  <c r="I33" i="1"/>
  <c r="I34" i="1"/>
  <c r="I36" i="1"/>
  <c r="I37" i="1"/>
  <c r="I40" i="1"/>
  <c r="I41" i="1"/>
  <c r="I42" i="1"/>
  <c r="I43" i="1"/>
  <c r="I44" i="1"/>
  <c r="I46" i="1"/>
  <c r="I47" i="1"/>
  <c r="I48" i="1"/>
  <c r="I50" i="1"/>
  <c r="I51" i="1"/>
  <c r="I53" i="1"/>
  <c r="I55" i="1"/>
  <c r="I56" i="1"/>
  <c r="I57" i="1"/>
  <c r="I58" i="1"/>
  <c r="I60" i="1"/>
  <c r="I61" i="1"/>
  <c r="I63" i="1"/>
  <c r="I65" i="1"/>
  <c r="I66" i="1"/>
  <c r="I67" i="1"/>
  <c r="I68" i="1"/>
  <c r="I69" i="1"/>
  <c r="I71" i="1"/>
  <c r="I72" i="1"/>
  <c r="I73" i="1"/>
  <c r="I75" i="1"/>
  <c r="I76" i="1"/>
  <c r="I77" i="1"/>
  <c r="I79" i="1"/>
  <c r="I80" i="1"/>
  <c r="I81" i="1"/>
  <c r="I82" i="1"/>
  <c r="I84" i="1"/>
  <c r="I86" i="1"/>
  <c r="I88" i="1"/>
  <c r="I89" i="1"/>
  <c r="I90" i="1"/>
  <c r="I91" i="1"/>
  <c r="I93" i="1"/>
  <c r="I94" i="1"/>
  <c r="I95" i="1"/>
  <c r="I96" i="1"/>
  <c r="I98" i="1"/>
  <c r="I99" i="1"/>
  <c r="I101" i="1"/>
  <c r="I102" i="1"/>
  <c r="I104" i="1"/>
  <c r="I105" i="1"/>
  <c r="I106" i="1"/>
  <c r="I108" i="1"/>
  <c r="I109" i="1"/>
  <c r="I110" i="1"/>
  <c r="I111" i="1"/>
  <c r="I113" i="1"/>
  <c r="I114" i="1"/>
  <c r="I115" i="1"/>
  <c r="I116" i="1"/>
  <c r="I117" i="1"/>
  <c r="I119" i="1"/>
  <c r="I121" i="1"/>
  <c r="I122" i="1"/>
  <c r="I124" i="1"/>
  <c r="I126" i="1"/>
  <c r="I127" i="1"/>
  <c r="I128" i="1"/>
  <c r="I130" i="1"/>
  <c r="I131" i="1"/>
  <c r="I133" i="1"/>
  <c r="I134" i="1"/>
  <c r="I136" i="1"/>
  <c r="I137" i="1"/>
  <c r="I138" i="1"/>
  <c r="I139" i="1"/>
  <c r="I141" i="1"/>
  <c r="I142" i="1"/>
  <c r="I143" i="1"/>
  <c r="I145" i="1"/>
  <c r="I147" i="1"/>
  <c r="I148" i="1"/>
  <c r="I149" i="1"/>
  <c r="I150" i="1"/>
  <c r="I151" i="1"/>
  <c r="I153" i="1"/>
  <c r="I154" i="1"/>
  <c r="I155" i="1"/>
  <c r="I156" i="1"/>
  <c r="I157" i="1"/>
  <c r="I159" i="1"/>
  <c r="I160" i="1"/>
  <c r="I161" i="1"/>
  <c r="I163" i="1"/>
  <c r="I165" i="1"/>
  <c r="I166" i="1"/>
  <c r="I167" i="1"/>
  <c r="I169" i="1"/>
  <c r="I170" i="1"/>
  <c r="I171" i="1"/>
  <c r="I172" i="1"/>
  <c r="I173" i="1"/>
  <c r="I174" i="1"/>
  <c r="I175" i="1"/>
  <c r="I176" i="1"/>
  <c r="I177" i="1"/>
  <c r="I178" i="1"/>
  <c r="I180" i="1"/>
  <c r="I181" i="1"/>
  <c r="I182" i="1"/>
  <c r="I184" i="1"/>
  <c r="I185" i="1"/>
  <c r="I187" i="1"/>
  <c r="I189" i="1"/>
  <c r="I190" i="1"/>
  <c r="I191" i="1"/>
  <c r="I192" i="1"/>
  <c r="I194" i="1"/>
  <c r="I195" i="1"/>
  <c r="I196" i="1"/>
  <c r="I198" i="1"/>
  <c r="I200" i="1"/>
  <c r="I201" i="1"/>
  <c r="I202" i="1"/>
  <c r="I203" i="1"/>
  <c r="I204" i="1"/>
  <c r="I205" i="1"/>
  <c r="I207" i="1"/>
  <c r="I208" i="1"/>
  <c r="I209" i="1"/>
  <c r="I210" i="1"/>
  <c r="I212" i="1"/>
  <c r="I213" i="1"/>
  <c r="I214" i="1"/>
  <c r="I215" i="1"/>
  <c r="I216" i="1"/>
  <c r="I217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E19" i="2"/>
  <c r="R251" i="1"/>
  <c r="R250" i="1"/>
  <c r="E27" i="2"/>
  <c r="E11" i="2"/>
  <c r="E2" i="2"/>
  <c r="AB1" i="1" l="1"/>
  <c r="G11" i="1" s="1"/>
  <c r="F251" i="1"/>
  <c r="T3" i="1"/>
  <c r="F250" i="1"/>
  <c r="T5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2" i="1"/>
  <c r="F76" i="1"/>
  <c r="G192" i="1" l="1"/>
  <c r="G93" i="1"/>
  <c r="G44" i="1"/>
  <c r="G240" i="1"/>
  <c r="G118" i="1"/>
  <c r="G130" i="1"/>
  <c r="G135" i="1"/>
  <c r="G49" i="1"/>
  <c r="I129" i="1"/>
  <c r="G216" i="1"/>
  <c r="G16" i="1"/>
  <c r="G116" i="1"/>
  <c r="G151" i="1"/>
  <c r="I97" i="1"/>
  <c r="I199" i="1"/>
  <c r="G156" i="1"/>
  <c r="G21" i="1"/>
  <c r="G180" i="1"/>
  <c r="G103" i="1"/>
  <c r="G204" i="1"/>
  <c r="I112" i="1"/>
  <c r="G87" i="1"/>
  <c r="G121" i="1"/>
  <c r="G111" i="1"/>
  <c r="G122" i="1"/>
  <c r="G149" i="1"/>
  <c r="G227" i="1"/>
  <c r="I118" i="1"/>
  <c r="G167" i="1"/>
  <c r="G50" i="1"/>
  <c r="I144" i="1"/>
  <c r="G188" i="1"/>
  <c r="G100" i="1"/>
  <c r="G196" i="1"/>
  <c r="G14" i="1"/>
  <c r="G85" i="1"/>
  <c r="G191" i="1"/>
  <c r="G247" i="1"/>
  <c r="G81" i="1"/>
  <c r="G41" i="1"/>
  <c r="G141" i="1"/>
  <c r="G197" i="1"/>
  <c r="G187" i="1"/>
  <c r="G228" i="1"/>
  <c r="G52" i="1"/>
  <c r="G35" i="1"/>
  <c r="G185" i="1"/>
  <c r="I123" i="1"/>
  <c r="G249" i="1"/>
  <c r="G110" i="1"/>
  <c r="G88" i="1"/>
  <c r="G126" i="1"/>
  <c r="I125" i="1"/>
  <c r="G138" i="1"/>
  <c r="G119" i="1"/>
  <c r="G153" i="1"/>
  <c r="G117" i="1"/>
  <c r="G133" i="1"/>
  <c r="G232" i="1"/>
  <c r="G186" i="1"/>
  <c r="G181" i="1"/>
  <c r="G79" i="1"/>
  <c r="G219" i="1"/>
  <c r="G128" i="1"/>
  <c r="I197" i="1"/>
  <c r="G20" i="1"/>
  <c r="G160" i="1"/>
  <c r="G235" i="1"/>
  <c r="I59" i="1"/>
  <c r="G59" i="1"/>
  <c r="I168" i="1"/>
  <c r="G62" i="1"/>
  <c r="G40" i="1"/>
  <c r="G97" i="1"/>
  <c r="G131" i="1"/>
  <c r="G45" i="1"/>
  <c r="G155" i="1"/>
  <c r="G54" i="1"/>
  <c r="G114" i="1"/>
  <c r="G13" i="1"/>
  <c r="G177" i="1"/>
  <c r="G178" i="1"/>
  <c r="G251" i="1"/>
  <c r="G189" i="1"/>
  <c r="G239" i="1"/>
  <c r="G150" i="1"/>
  <c r="G206" i="1"/>
  <c r="I146" i="1"/>
  <c r="G36" i="1"/>
  <c r="G205" i="1"/>
  <c r="G72" i="1"/>
  <c r="G115" i="1"/>
  <c r="G250" i="1"/>
  <c r="G212" i="1"/>
  <c r="G43" i="1"/>
  <c r="G58" i="1"/>
  <c r="I162" i="1"/>
  <c r="G221" i="1"/>
  <c r="G159" i="1"/>
  <c r="G174" i="1"/>
  <c r="I92" i="1"/>
  <c r="G38" i="1"/>
  <c r="G218" i="1"/>
  <c r="I45" i="1"/>
  <c r="I179" i="1"/>
  <c r="G134" i="1"/>
  <c r="G223" i="1"/>
  <c r="G78" i="1"/>
  <c r="G230" i="1"/>
  <c r="G210" i="1"/>
  <c r="G19" i="1"/>
  <c r="G143" i="1"/>
  <c r="G61" i="1"/>
  <c r="G127" i="1"/>
  <c r="G158" i="1"/>
  <c r="G211" i="1"/>
  <c r="G157" i="1"/>
  <c r="G112" i="1"/>
  <c r="G229" i="1"/>
  <c r="G148" i="1"/>
  <c r="I87" i="1"/>
  <c r="G213" i="1"/>
  <c r="G91" i="1"/>
  <c r="G101" i="1"/>
  <c r="G70" i="1"/>
  <c r="G222" i="1"/>
  <c r="G175" i="1"/>
  <c r="I14" i="1"/>
  <c r="G47" i="1"/>
  <c r="G224" i="1"/>
  <c r="I62" i="1"/>
  <c r="G67" i="1"/>
  <c r="I206" i="1"/>
  <c r="G56" i="1"/>
  <c r="G86" i="1"/>
  <c r="G193" i="1"/>
  <c r="I120" i="1"/>
  <c r="G24" i="1"/>
  <c r="G46" i="1"/>
  <c r="G90" i="1"/>
  <c r="G120" i="1"/>
  <c r="I183" i="1"/>
  <c r="G92" i="1"/>
  <c r="G129" i="1"/>
  <c r="G142" i="1"/>
  <c r="G113" i="1"/>
  <c r="G183" i="1"/>
  <c r="G66" i="1"/>
  <c r="G207" i="1"/>
  <c r="G152" i="1"/>
  <c r="G231" i="1"/>
  <c r="G195" i="1"/>
  <c r="G23" i="1"/>
  <c r="I27" i="1"/>
  <c r="I54" i="1"/>
  <c r="G71" i="1"/>
  <c r="G26" i="1"/>
  <c r="G179" i="1"/>
  <c r="G95" i="1"/>
  <c r="G55" i="1"/>
  <c r="G203" i="1"/>
  <c r="G105" i="1"/>
  <c r="G37" i="1"/>
  <c r="G17" i="1"/>
  <c r="G214" i="1"/>
  <c r="G109" i="1"/>
  <c r="G215" i="1"/>
  <c r="G28" i="1"/>
  <c r="I132" i="1"/>
  <c r="G69" i="1"/>
  <c r="I103" i="1"/>
  <c r="G12" i="1"/>
  <c r="G48" i="1"/>
  <c r="G60" i="1"/>
  <c r="G96" i="1"/>
  <c r="G84" i="1"/>
  <c r="G15" i="1"/>
  <c r="G184" i="1"/>
  <c r="G108" i="1"/>
  <c r="G39" i="1"/>
  <c r="G144" i="1"/>
  <c r="G217" i="1"/>
  <c r="G18" i="1"/>
  <c r="G173" i="1"/>
  <c r="G172" i="1"/>
  <c r="G190" i="1"/>
  <c r="G161" i="1"/>
  <c r="I35" i="1"/>
  <c r="G220" i="1"/>
  <c r="G252" i="1"/>
  <c r="G136" i="1"/>
  <c r="I83" i="1"/>
  <c r="G83" i="1"/>
  <c r="I107" i="1"/>
  <c r="G107" i="1"/>
  <c r="G94" i="1"/>
  <c r="I38" i="1"/>
  <c r="G182" i="1"/>
  <c r="G169" i="1"/>
  <c r="I158" i="1"/>
  <c r="G147" i="1"/>
  <c r="G57" i="1"/>
  <c r="I12" i="1"/>
  <c r="G132" i="1"/>
  <c r="G63" i="1"/>
  <c r="G168" i="1"/>
  <c r="G248" i="1"/>
  <c r="G82" i="1"/>
  <c r="I70" i="1"/>
  <c r="G233" i="1"/>
  <c r="G242" i="1"/>
  <c r="G89" i="1"/>
  <c r="G98" i="1"/>
  <c r="G53" i="1"/>
  <c r="G194" i="1"/>
  <c r="G199" i="1"/>
  <c r="I39" i="1"/>
  <c r="G170" i="1"/>
  <c r="I74" i="1"/>
  <c r="G137" i="1"/>
  <c r="G25" i="1"/>
  <c r="I31" i="1"/>
  <c r="I85" i="1"/>
  <c r="I135" i="1"/>
  <c r="G42" i="1"/>
  <c r="G99" i="1"/>
  <c r="I19" i="1"/>
  <c r="G104" i="1"/>
  <c r="G73" i="1"/>
  <c r="G80" i="1"/>
  <c r="G51" i="1"/>
  <c r="G171" i="1"/>
  <c r="G102" i="1"/>
  <c r="I22" i="1"/>
  <c r="G236" i="1"/>
  <c r="G76" i="1"/>
  <c r="G176" i="1"/>
  <c r="G64" i="1"/>
  <c r="G237" i="1"/>
  <c r="G163" i="1"/>
  <c r="I100" i="1"/>
  <c r="G145" i="1"/>
  <c r="I186" i="1"/>
  <c r="G201" i="1"/>
  <c r="G139" i="1"/>
  <c r="G234" i="1"/>
  <c r="I211" i="1"/>
  <c r="G244" i="1"/>
  <c r="G225" i="1"/>
  <c r="I52" i="1"/>
  <c r="G27" i="1"/>
  <c r="I140" i="1"/>
  <c r="I152" i="1"/>
  <c r="I78" i="1"/>
  <c r="G68" i="1"/>
  <c r="G32" i="1"/>
  <c r="G140" i="1"/>
  <c r="G22" i="1"/>
  <c r="G106" i="1"/>
  <c r="G75" i="1"/>
  <c r="G226" i="1"/>
  <c r="G65" i="1"/>
  <c r="G154" i="1"/>
  <c r="G123" i="1"/>
  <c r="I49" i="1"/>
  <c r="G146" i="1"/>
  <c r="G238" i="1"/>
  <c r="I64" i="1"/>
  <c r="G164" i="1"/>
  <c r="G202" i="1"/>
  <c r="G198" i="1"/>
  <c r="G245" i="1"/>
  <c r="G241" i="1"/>
  <c r="G33" i="1"/>
  <c r="I188" i="1"/>
  <c r="G124" i="1"/>
  <c r="G29" i="1"/>
  <c r="G165" i="1"/>
  <c r="G30" i="1"/>
  <c r="G208" i="1"/>
  <c r="G246" i="1"/>
  <c r="G162" i="1"/>
  <c r="I193" i="1"/>
  <c r="G200" i="1"/>
  <c r="I218" i="1"/>
  <c r="G243" i="1"/>
  <c r="G34" i="1"/>
  <c r="I164" i="1"/>
  <c r="G77" i="1"/>
  <c r="G31" i="1"/>
  <c r="G125" i="1"/>
  <c r="G74" i="1"/>
  <c r="G209" i="1"/>
  <c r="G166" i="1"/>
  <c r="F252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73" i="1"/>
  <c r="F43" i="1"/>
  <c r="F11" i="1"/>
  <c r="F46" i="1"/>
  <c r="F107" i="1"/>
  <c r="F26" i="1"/>
  <c r="F27" i="1"/>
  <c r="F69" i="1"/>
  <c r="F84" i="1"/>
  <c r="F40" i="1"/>
  <c r="F37" i="1"/>
  <c r="F63" i="1"/>
  <c r="F51" i="1"/>
  <c r="F25" i="1"/>
  <c r="F59" i="1"/>
  <c r="F97" i="1"/>
  <c r="F104" i="1"/>
  <c r="F90" i="1"/>
  <c r="F72" i="1"/>
  <c r="F113" i="1"/>
  <c r="F111" i="1"/>
  <c r="F86" i="1"/>
  <c r="F74" i="1"/>
  <c r="F55" i="1"/>
  <c r="F100" i="1"/>
  <c r="F115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60" i="1"/>
  <c r="F21" i="1"/>
  <c r="F82" i="1"/>
  <c r="F89" i="1"/>
  <c r="F44" i="1"/>
  <c r="F24" i="1"/>
  <c r="F91" i="1"/>
  <c r="F61" i="1"/>
  <c r="F48" i="1"/>
  <c r="F64" i="1"/>
  <c r="F39" i="1"/>
  <c r="F20" i="1"/>
  <c r="F33" i="1"/>
  <c r="F56" i="1"/>
  <c r="F99" i="1"/>
  <c r="F109" i="1"/>
  <c r="F75" i="1"/>
  <c r="F105" i="1"/>
  <c r="F106" i="1"/>
  <c r="F23" i="1"/>
  <c r="F42" i="1"/>
  <c r="F41" i="1"/>
  <c r="F68" i="1"/>
  <c r="F96" i="1"/>
  <c r="F98" i="1"/>
  <c r="F93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6" i="1"/>
  <c r="F77" i="1"/>
  <c r="F71" i="1"/>
  <c r="F28" i="1"/>
  <c r="F50" i="1"/>
  <c r="F19" i="1"/>
  <c r="F108" i="1"/>
  <c r="F13" i="1"/>
  <c r="F81" i="1"/>
  <c r="F32" i="1"/>
  <c r="F114" i="1"/>
  <c r="F87" i="1"/>
  <c r="F103" i="1"/>
  <c r="F57" i="1"/>
  <c r="F70" i="1"/>
  <c r="F12" i="1"/>
  <c r="F95" i="1"/>
  <c r="F38" i="1"/>
  <c r="F92" i="1"/>
  <c r="F110" i="1"/>
  <c r="F31" i="1"/>
  <c r="F65" i="1"/>
  <c r="F80" i="1"/>
  <c r="F22" i="1"/>
  <c r="F45" i="1"/>
  <c r="F83" i="1"/>
  <c r="F247" i="1"/>
  <c r="F243" i="1"/>
  <c r="F239" i="1"/>
  <c r="F235" i="1"/>
  <c r="F231" i="1"/>
  <c r="F227" i="1"/>
  <c r="F223" i="1"/>
  <c r="F219" i="1"/>
  <c r="F215" i="1"/>
  <c r="F211" i="1"/>
  <c r="F207" i="1"/>
  <c r="F203" i="1"/>
  <c r="F199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35" i="1"/>
  <c r="F54" i="1"/>
  <c r="F14" i="1"/>
  <c r="F94" i="1"/>
  <c r="F30" i="1"/>
  <c r="F52" i="1"/>
  <c r="F102" i="1"/>
  <c r="F34" i="1"/>
  <c r="F47" i="1"/>
  <c r="F112" i="1"/>
  <c r="F29" i="1"/>
  <c r="F78" i="1"/>
  <c r="F58" i="1"/>
  <c r="F15" i="1"/>
  <c r="F17" i="1"/>
  <c r="F18" i="1"/>
  <c r="F88" i="1"/>
  <c r="F67" i="1"/>
  <c r="F49" i="1"/>
  <c r="F53" i="1"/>
  <c r="F62" i="1"/>
  <c r="F79" i="1"/>
  <c r="F36" i="1"/>
  <c r="F85" i="1"/>
  <c r="F66" i="1"/>
  <c r="F101" i="1"/>
  <c r="F58" i="2" l="1"/>
  <c r="I13" i="2"/>
  <c r="G29" i="2"/>
  <c r="E21" i="2"/>
  <c r="G13" i="2"/>
  <c r="J21" i="2"/>
  <c r="E29" i="2"/>
  <c r="J29" i="2"/>
  <c r="G21" i="2"/>
  <c r="E13" i="2"/>
  <c r="F13" i="2"/>
  <c r="I21" i="2"/>
  <c r="F29" i="2"/>
  <c r="H13" i="2"/>
  <c r="I29" i="2"/>
  <c r="H29" i="2"/>
  <c r="J13" i="2"/>
  <c r="B6" i="2"/>
  <c r="B21" i="2"/>
  <c r="F21" i="2"/>
  <c r="F23" i="2"/>
  <c r="H21" i="2"/>
  <c r="E37" i="2"/>
  <c r="B27" i="2"/>
  <c r="H37" i="2"/>
  <c r="F31" i="2"/>
  <c r="G37" i="2"/>
  <c r="G4" i="2"/>
  <c r="F6" i="2"/>
  <c r="F24" i="2"/>
  <c r="I41" i="2"/>
  <c r="J41" i="2"/>
  <c r="E41" i="2"/>
  <c r="F7" i="2"/>
  <c r="B4" i="2"/>
  <c r="J4" i="2"/>
  <c r="I37" i="2"/>
  <c r="C11" i="2"/>
  <c r="H4" i="2"/>
  <c r="F4" i="2"/>
  <c r="F15" i="2"/>
  <c r="F45" i="2"/>
  <c r="F46" i="2" s="1"/>
  <c r="F16" i="2"/>
  <c r="F37" i="2"/>
  <c r="F57" i="2"/>
  <c r="F54" i="2"/>
  <c r="J37" i="2"/>
  <c r="C12" i="2"/>
  <c r="E4" i="2"/>
  <c r="I4" i="2"/>
  <c r="F32" i="2"/>
  <c r="F59" i="2"/>
  <c r="H41" i="2"/>
  <c r="F55" i="2"/>
  <c r="B24" i="2"/>
  <c r="G41" i="2"/>
  <c r="F41" i="2"/>
  <c r="F56" i="2"/>
  <c r="F53" i="2"/>
  <c r="B18" i="2"/>
  <c r="K21" i="2" l="1"/>
  <c r="K29" i="2"/>
  <c r="G23" i="2"/>
  <c r="H24" i="2" s="1"/>
  <c r="K13" i="2"/>
  <c r="B8" i="2"/>
  <c r="B9" i="2" s="1"/>
  <c r="G31" i="2"/>
  <c r="G6" i="2"/>
  <c r="G15" i="2"/>
  <c r="K37" i="2"/>
  <c r="L37" i="2" s="1"/>
  <c r="K4" i="2"/>
  <c r="K41" i="2"/>
  <c r="F47" i="2"/>
  <c r="F48" i="2" s="1"/>
  <c r="F49" i="2" s="1"/>
  <c r="F50" i="2" s="1"/>
  <c r="K38" i="2" l="1"/>
  <c r="L38" i="2" s="1"/>
</calcChain>
</file>

<file path=xl/sharedStrings.xml><?xml version="1.0" encoding="utf-8"?>
<sst xmlns="http://schemas.openxmlformats.org/spreadsheetml/2006/main" count="1006" uniqueCount="396">
  <si>
    <t>Employee</t>
  </si>
  <si>
    <t>Department</t>
  </si>
  <si>
    <t>Birth Date</t>
  </si>
  <si>
    <t>Age</t>
  </si>
  <si>
    <t>Signed</t>
  </si>
  <si>
    <t>Left</t>
  </si>
  <si>
    <t>Salary</t>
  </si>
  <si>
    <t>Punctuality</t>
  </si>
  <si>
    <t>Problem Solving</t>
  </si>
  <si>
    <t>Knowledge</t>
  </si>
  <si>
    <t>Team work</t>
  </si>
  <si>
    <t>Communication</t>
  </si>
  <si>
    <t>Efficiency</t>
  </si>
  <si>
    <t>AVG GRADE</t>
  </si>
  <si>
    <t>Gender</t>
  </si>
  <si>
    <t>Employee No.1</t>
  </si>
  <si>
    <t>Employee No.2</t>
  </si>
  <si>
    <t>Employee No.3</t>
  </si>
  <si>
    <t>Employee No.4</t>
  </si>
  <si>
    <t>Employee No.5</t>
  </si>
  <si>
    <t>Employee No.6</t>
  </si>
  <si>
    <t>Employee No.7</t>
  </si>
  <si>
    <t>Employee No.8</t>
  </si>
  <si>
    <t>Employee No.9</t>
  </si>
  <si>
    <t>Employee No.10</t>
  </si>
  <si>
    <t>Employee No.11</t>
  </si>
  <si>
    <t>Employee No.12</t>
  </si>
  <si>
    <t>Employee No.13</t>
  </si>
  <si>
    <t>Employee No.14</t>
  </si>
  <si>
    <t>Employee No.15</t>
  </si>
  <si>
    <t>Employee No.16</t>
  </si>
  <si>
    <t>Employee No.17</t>
  </si>
  <si>
    <t>Employee No.18</t>
  </si>
  <si>
    <t>Employee No.19</t>
  </si>
  <si>
    <t>Employee No.20</t>
  </si>
  <si>
    <t>Employee No.21</t>
  </si>
  <si>
    <t>Employee No.22</t>
  </si>
  <si>
    <t>Employee No.23</t>
  </si>
  <si>
    <t>Employee No.24</t>
  </si>
  <si>
    <t>Employee No.25</t>
  </si>
  <si>
    <t>Employee No.26</t>
  </si>
  <si>
    <t>Employee No.27</t>
  </si>
  <si>
    <t>Employee No.28</t>
  </si>
  <si>
    <t>Employee No.29</t>
  </si>
  <si>
    <t>Employee No.30</t>
  </si>
  <si>
    <t>Employee No.31</t>
  </si>
  <si>
    <t>Employee No.32</t>
  </si>
  <si>
    <t>Employee No.33</t>
  </si>
  <si>
    <t>Employee No.34</t>
  </si>
  <si>
    <t>Employee No.35</t>
  </si>
  <si>
    <t>Employee No.36</t>
  </si>
  <si>
    <t>Employee No.37</t>
  </si>
  <si>
    <t>Employee No.38</t>
  </si>
  <si>
    <t>Employee No.39</t>
  </si>
  <si>
    <t>Employee No.40</t>
  </si>
  <si>
    <t>Employee No.41</t>
  </si>
  <si>
    <t>Employee No.42</t>
  </si>
  <si>
    <t>Employee No.43</t>
  </si>
  <si>
    <t>Employee No.44</t>
  </si>
  <si>
    <t>Employee No.45</t>
  </si>
  <si>
    <t>Employee No.46</t>
  </si>
  <si>
    <t>Employee No.47</t>
  </si>
  <si>
    <t>Employee No.48</t>
  </si>
  <si>
    <t>Employee No.49</t>
  </si>
  <si>
    <t>Employee No.50</t>
  </si>
  <si>
    <t>Employee No.51</t>
  </si>
  <si>
    <t>Employee No.52</t>
  </si>
  <si>
    <t>Employee No.53</t>
  </si>
  <si>
    <t>Employee No.54</t>
  </si>
  <si>
    <t>Employee No.55</t>
  </si>
  <si>
    <t>Employee No.56</t>
  </si>
  <si>
    <t>Employee No.57</t>
  </si>
  <si>
    <t>Employee No.58</t>
  </si>
  <si>
    <t>Employee No.59</t>
  </si>
  <si>
    <t>Employee No.60</t>
  </si>
  <si>
    <t>Employee No.61</t>
  </si>
  <si>
    <t>Employee No.62</t>
  </si>
  <si>
    <t>Employee No.63</t>
  </si>
  <si>
    <t>Employee No.64</t>
  </si>
  <si>
    <t>Employee No.65</t>
  </si>
  <si>
    <t>Employee No.66</t>
  </si>
  <si>
    <t>Employee No.67</t>
  </si>
  <si>
    <t>Employee No.68</t>
  </si>
  <si>
    <t>Employee No.69</t>
  </si>
  <si>
    <t>Employee No.70</t>
  </si>
  <si>
    <t>Employee No.71</t>
  </si>
  <si>
    <t>Employee No.72</t>
  </si>
  <si>
    <t>Employee No.73</t>
  </si>
  <si>
    <t>Employee No.74</t>
  </si>
  <si>
    <t>Employee No.75</t>
  </si>
  <si>
    <t>Employee No.76</t>
  </si>
  <si>
    <t>Employee No.77</t>
  </si>
  <si>
    <t>Employee No.78</t>
  </si>
  <si>
    <t>Employee No.79</t>
  </si>
  <si>
    <t>Employee No.80</t>
  </si>
  <si>
    <t>Employee No.81</t>
  </si>
  <si>
    <t>Employee No.82</t>
  </si>
  <si>
    <t>Employee No.83</t>
  </si>
  <si>
    <t>Employee No.84</t>
  </si>
  <si>
    <t>Employee No.85</t>
  </si>
  <si>
    <t>Employee No.86</t>
  </si>
  <si>
    <t>Employee No.87</t>
  </si>
  <si>
    <t>Employee No.88</t>
  </si>
  <si>
    <t>Employee No.89</t>
  </si>
  <si>
    <t>Employee No.90</t>
  </si>
  <si>
    <t>Employee No.91</t>
  </si>
  <si>
    <t>Employee No.92</t>
  </si>
  <si>
    <t>Employee No.93</t>
  </si>
  <si>
    <t>Employee No.94</t>
  </si>
  <si>
    <t>Employee No.95</t>
  </si>
  <si>
    <t>Employee No.96</t>
  </si>
  <si>
    <t>Employee No.97</t>
  </si>
  <si>
    <t>Employee No.98</t>
  </si>
  <si>
    <t>Employee No.99</t>
  </si>
  <si>
    <t>Employee No.100</t>
  </si>
  <si>
    <t>Employee No.101</t>
  </si>
  <si>
    <t>Employee No.102</t>
  </si>
  <si>
    <t>Employee No.103</t>
  </si>
  <si>
    <t>Employee No.104</t>
  </si>
  <si>
    <t>Employee No.105</t>
  </si>
  <si>
    <t>Employee No.106</t>
  </si>
  <si>
    <t>Employee No.107</t>
  </si>
  <si>
    <t>Employee No.108</t>
  </si>
  <si>
    <t>Employee No.109</t>
  </si>
  <si>
    <t>Employee No.110</t>
  </si>
  <si>
    <t>Employee No.111</t>
  </si>
  <si>
    <t>Employee No.112</t>
  </si>
  <si>
    <t>Employee No.113</t>
  </si>
  <si>
    <t>Employee No.114</t>
  </si>
  <si>
    <t>Employee No.115</t>
  </si>
  <si>
    <t>Employee No.116</t>
  </si>
  <si>
    <t>Employee No.117</t>
  </si>
  <si>
    <t>Employee No.118</t>
  </si>
  <si>
    <t>Employee No.119</t>
  </si>
  <si>
    <t>Employee No.120</t>
  </si>
  <si>
    <t>Employee No.121</t>
  </si>
  <si>
    <t>Employee No.122</t>
  </si>
  <si>
    <t>Employee No.123</t>
  </si>
  <si>
    <t>Employee No.124</t>
  </si>
  <si>
    <t>Employee No.125</t>
  </si>
  <si>
    <t>Employee No.126</t>
  </si>
  <si>
    <t>Employee No.127</t>
  </si>
  <si>
    <t>Employee No.128</t>
  </si>
  <si>
    <t>Employee No.129</t>
  </si>
  <si>
    <t>Employee No.130</t>
  </si>
  <si>
    <t>Employee No.131</t>
  </si>
  <si>
    <t>Employee No.132</t>
  </si>
  <si>
    <t>Employee No.133</t>
  </si>
  <si>
    <t>Employee No.134</t>
  </si>
  <si>
    <t>Employee No.135</t>
  </si>
  <si>
    <t>Employee No.136</t>
  </si>
  <si>
    <t>Employee No.137</t>
  </si>
  <si>
    <t>Employee No.138</t>
  </si>
  <si>
    <t>Employee No.139</t>
  </si>
  <si>
    <t>Employee No.140</t>
  </si>
  <si>
    <t>Employee No.141</t>
  </si>
  <si>
    <t>Employee No.142</t>
  </si>
  <si>
    <t>Employee No.143</t>
  </si>
  <si>
    <t>Employee No.144</t>
  </si>
  <si>
    <t>Employee No.145</t>
  </si>
  <si>
    <t>Employee No.146</t>
  </si>
  <si>
    <t>Employee No.147</t>
  </si>
  <si>
    <t>Employee No.148</t>
  </si>
  <si>
    <t>Employee No.149</t>
  </si>
  <si>
    <t>Employee No.150</t>
  </si>
  <si>
    <t>Employee No.151</t>
  </si>
  <si>
    <t>Employee No.152</t>
  </si>
  <si>
    <t>Employee No.153</t>
  </si>
  <si>
    <t>Employee No.154</t>
  </si>
  <si>
    <t>Employee No.155</t>
  </si>
  <si>
    <t>Employee No.156</t>
  </si>
  <si>
    <t>Employee No.157</t>
  </si>
  <si>
    <t>Employee No.158</t>
  </si>
  <si>
    <t>Employee No.159</t>
  </si>
  <si>
    <t>Employee No.160</t>
  </si>
  <si>
    <t>Employee No.161</t>
  </si>
  <si>
    <t>Employee No.162</t>
  </si>
  <si>
    <t>Employee No.163</t>
  </si>
  <si>
    <t>Employee No.164</t>
  </si>
  <si>
    <t>Employee No.165</t>
  </si>
  <si>
    <t>Employee No.166</t>
  </si>
  <si>
    <t>Employee No.167</t>
  </si>
  <si>
    <t>Employee No.168</t>
  </si>
  <si>
    <t>Employee No.169</t>
  </si>
  <si>
    <t>Employee No.170</t>
  </si>
  <si>
    <t>Employee No.171</t>
  </si>
  <si>
    <t>Employee No.172</t>
  </si>
  <si>
    <t>Employee No.173</t>
  </si>
  <si>
    <t>Employee No.174</t>
  </si>
  <si>
    <t>Employee No.175</t>
  </si>
  <si>
    <t>Employee No.176</t>
  </si>
  <si>
    <t>Employee No.177</t>
  </si>
  <si>
    <t>Employee No.178</t>
  </si>
  <si>
    <t>Employee No.179</t>
  </si>
  <si>
    <t>Employee No.180</t>
  </si>
  <si>
    <t>Employee No.181</t>
  </si>
  <si>
    <t>Employee No.182</t>
  </si>
  <si>
    <t>Employee No.183</t>
  </si>
  <si>
    <t>Employee No.184</t>
  </si>
  <si>
    <t>Employee No.185</t>
  </si>
  <si>
    <t>Employee No.186</t>
  </si>
  <si>
    <t>Employee No.187</t>
  </si>
  <si>
    <t>Employee No.188</t>
  </si>
  <si>
    <t>Employee No.189</t>
  </si>
  <si>
    <t>Employee No.190</t>
  </si>
  <si>
    <t>Employee No.191</t>
  </si>
  <si>
    <t>Employee No.192</t>
  </si>
  <si>
    <t>Employee No.193</t>
  </si>
  <si>
    <t>Employee No.194</t>
  </si>
  <si>
    <t>Employee No.195</t>
  </si>
  <si>
    <t>Employee No.196</t>
  </si>
  <si>
    <t>Employee No.197</t>
  </si>
  <si>
    <t>Employee No.198</t>
  </si>
  <si>
    <t>Employee No.199</t>
  </si>
  <si>
    <t>Employee No.200</t>
  </si>
  <si>
    <t>Employee No.201</t>
  </si>
  <si>
    <t>Employee No.202</t>
  </si>
  <si>
    <t>Employee No.203</t>
  </si>
  <si>
    <t>Employee No.204</t>
  </si>
  <si>
    <t>Employee No.205</t>
  </si>
  <si>
    <t>Employee No.206</t>
  </si>
  <si>
    <t>Employee No.207</t>
  </si>
  <si>
    <t>Employee No.208</t>
  </si>
  <si>
    <t>Employee No.209</t>
  </si>
  <si>
    <t>Employee No.210</t>
  </si>
  <si>
    <t>Employee No.211</t>
  </si>
  <si>
    <t>Employee No.212</t>
  </si>
  <si>
    <t>Employee No.213</t>
  </si>
  <si>
    <t>Employee No.214</t>
  </si>
  <si>
    <t>Employee No.215</t>
  </si>
  <si>
    <t>Employee No.216</t>
  </si>
  <si>
    <t>Employee No.217</t>
  </si>
  <si>
    <t>Employee No.218</t>
  </si>
  <si>
    <t>Employee No.219</t>
  </si>
  <si>
    <t>Employee No.220</t>
  </si>
  <si>
    <t>Employee No.221</t>
  </si>
  <si>
    <t>Employee No.222</t>
  </si>
  <si>
    <t>Employee No.223</t>
  </si>
  <si>
    <t>Employee No.224</t>
  </si>
  <si>
    <t>Employee No.225</t>
  </si>
  <si>
    <t>Employee No.226</t>
  </si>
  <si>
    <t>Employee No.227</t>
  </si>
  <si>
    <t>Employee No.228</t>
  </si>
  <si>
    <t>Employee No.229</t>
  </si>
  <si>
    <t>Employee No.230</t>
  </si>
  <si>
    <t>Employee No.231</t>
  </si>
  <si>
    <t>Employee No.232</t>
  </si>
  <si>
    <t>Employee No.233</t>
  </si>
  <si>
    <t>Employee No.234</t>
  </si>
  <si>
    <t>Employee No.235</t>
  </si>
  <si>
    <t>Employee No.236</t>
  </si>
  <si>
    <t>Employee No.237</t>
  </si>
  <si>
    <t>Employee No.238</t>
  </si>
  <si>
    <t>Employee No.239</t>
  </si>
  <si>
    <t>Employee No.240</t>
  </si>
  <si>
    <t>QC</t>
  </si>
  <si>
    <t>SECURITY</t>
  </si>
  <si>
    <t>SALES</t>
  </si>
  <si>
    <t>DEVELOPMENT</t>
  </si>
  <si>
    <t>Departments</t>
  </si>
  <si>
    <t>M</t>
  </si>
  <si>
    <t>F</t>
  </si>
  <si>
    <t>Today:</t>
  </si>
  <si>
    <t>6m before:</t>
  </si>
  <si>
    <t>Number of employees</t>
  </si>
  <si>
    <t>Number of employees 6m ago</t>
  </si>
  <si>
    <t>Increase in percentage</t>
  </si>
  <si>
    <t>Average age</t>
  </si>
  <si>
    <t>3y before:</t>
  </si>
  <si>
    <t>Employees more than 3y in company</t>
  </si>
  <si>
    <t>Hired in last 6 months</t>
  </si>
  <si>
    <t>Quit in last 6 months</t>
  </si>
  <si>
    <t>Male</t>
  </si>
  <si>
    <t>Female</t>
  </si>
  <si>
    <t>AVG.</t>
  </si>
  <si>
    <t>NOW</t>
  </si>
  <si>
    <t>6 months ago</t>
  </si>
  <si>
    <t>Employee by salary</t>
  </si>
  <si>
    <t>Employees number by year</t>
  </si>
  <si>
    <t>Increase:</t>
  </si>
  <si>
    <t>&gt;5,000$</t>
  </si>
  <si>
    <t>4,000$-5,000$</t>
  </si>
  <si>
    <t>3,000$-4,000$</t>
  </si>
  <si>
    <t>2,000$-3,000$</t>
  </si>
  <si>
    <t>&lt;2,000$</t>
  </si>
  <si>
    <t>MAX-AVG</t>
  </si>
  <si>
    <t>Employee No.241</t>
  </si>
  <si>
    <t>Employee No.242</t>
  </si>
  <si>
    <t>Name</t>
  </si>
  <si>
    <t>Hiring date</t>
  </si>
  <si>
    <t>Role</t>
  </si>
  <si>
    <t>Security Officer</t>
  </si>
  <si>
    <t>Security Analyst</t>
  </si>
  <si>
    <t>Sales Representative</t>
  </si>
  <si>
    <t>Quality Control Specialist</t>
  </si>
  <si>
    <t>Quality Assurance Engineer</t>
  </si>
  <si>
    <t>Software Developer</t>
  </si>
  <si>
    <t>Front-End Developer</t>
  </si>
  <si>
    <t>Back-End Developer</t>
  </si>
  <si>
    <t>Sales Executive</t>
  </si>
  <si>
    <t>Security Consultant</t>
  </si>
  <si>
    <t>Sales Manager</t>
  </si>
  <si>
    <t>Sales Associate</t>
  </si>
  <si>
    <t>Sales Director</t>
  </si>
  <si>
    <t>Software Engineer</t>
  </si>
  <si>
    <t>Full-Stack Developer</t>
  </si>
  <si>
    <t>Sales Coordinator</t>
  </si>
  <si>
    <t>DevOps Engineer</t>
  </si>
  <si>
    <t>Security Manager</t>
  </si>
  <si>
    <t>Quality Inspector</t>
  </si>
  <si>
    <t>QC Analyst</t>
  </si>
  <si>
    <t>Security Specialist</t>
  </si>
  <si>
    <t>Data Scientist</t>
  </si>
  <si>
    <t>Security Engineer</t>
  </si>
  <si>
    <t>Quality Control Technician</t>
  </si>
  <si>
    <t>RECRUITMENT LAST 6 MONTHS</t>
  </si>
  <si>
    <t>Faculty</t>
  </si>
  <si>
    <t>Feedback Summary</t>
  </si>
  <si>
    <t>Dr. John Doe</t>
  </si>
  <si>
    <t>Prof. Jane Smith</t>
  </si>
  <si>
    <t>Dr. Emily Davis</t>
  </si>
  <si>
    <t>Dr. Michael Brown</t>
  </si>
  <si>
    <t>Prof. Laura White</t>
  </si>
  <si>
    <t>Dr. Sarah Johnson</t>
  </si>
  <si>
    <t>Prof. William Lee</t>
  </si>
  <si>
    <t>Dr. Patricia Wilson</t>
  </si>
  <si>
    <t>Dr. Robert Clark</t>
  </si>
  <si>
    <t>Participants
Number</t>
  </si>
  <si>
    <t>Trainings Last 6 Months</t>
  </si>
  <si>
    <t>Advanced
Techniques</t>
  </si>
  <si>
    <t>Practical
Applications</t>
  </si>
  <si>
    <t>Interactive
Learning</t>
  </si>
  <si>
    <t>Role
Relevance</t>
  </si>
  <si>
    <t>Support
Materials</t>
  </si>
  <si>
    <t>Insightful
Learning</t>
  </si>
  <si>
    <t>Skill
Application</t>
  </si>
  <si>
    <t>Multimedia
Learning</t>
  </si>
  <si>
    <t>Training
Program</t>
  </si>
  <si>
    <t>Highly effective and engaging, participants reported a significant increase in their understanding.</t>
  </si>
  <si>
    <t>Well-organized and thorough, with practical applications that improved job performance immediately.</t>
  </si>
  <si>
    <t>Very informative and interactive, participants appreciated the real-life case studies and hands-on practice.</t>
  </si>
  <si>
    <t>Excellent delivery and content, participants found the training highly relevant and useful.</t>
  </si>
  <si>
    <t>Comprehensive and detailed, with excellent support materials that helped reinforce key concepts.</t>
  </si>
  <si>
    <t>Engaging and insightful, with positive feedback on the clarity and depth of the material presented.</t>
  </si>
  <si>
    <t>Informative and well-paced, participants felt more confident in applying the skills learned.</t>
  </si>
  <si>
    <t>Very thorough and practical, participants appreciated the focus on real-world applications.</t>
  </si>
  <si>
    <t>Highly beneficial and interactive, with excellent use of multimedia to enhance learning.</t>
  </si>
  <si>
    <t>Employee Name</t>
  </si>
  <si>
    <t>Recognition</t>
  </si>
  <si>
    <t>Date</t>
  </si>
  <si>
    <t>John Smith</t>
  </si>
  <si>
    <t>Development</t>
  </si>
  <si>
    <t>Employee of the Month</t>
  </si>
  <si>
    <t>Jane Doe</t>
  </si>
  <si>
    <t>Sales</t>
  </si>
  <si>
    <t>Top Sales Performer</t>
  </si>
  <si>
    <t>Alex Johnson</t>
  </si>
  <si>
    <t>Quality Control</t>
  </si>
  <si>
    <t>Excellence in Quality Assurance</t>
  </si>
  <si>
    <t>Emma Brown</t>
  </si>
  <si>
    <t>Innovation Award</t>
  </si>
  <si>
    <t>Chris White</t>
  </si>
  <si>
    <t>Security</t>
  </si>
  <si>
    <t>Outstanding Service</t>
  </si>
  <si>
    <t>Lisa Black</t>
  </si>
  <si>
    <t>Team Player Award</t>
  </si>
  <si>
    <t>May 2023</t>
  </si>
  <si>
    <t>June 2023</t>
  </si>
  <si>
    <t>August 2023</t>
  </si>
  <si>
    <t>September 2023</t>
  </si>
  <si>
    <t>October 2023</t>
  </si>
  <si>
    <t>Recognitions Last 6 Months</t>
  </si>
  <si>
    <t>r_Recognitions</t>
  </si>
  <si>
    <t>r_Training</t>
  </si>
  <si>
    <t>r_Recruitment</t>
  </si>
  <si>
    <t>Calculations</t>
  </si>
  <si>
    <t>r_EmpCt</t>
  </si>
  <si>
    <t>r_EmpCtPrior</t>
  </si>
  <si>
    <t>r_EmpCtChange</t>
  </si>
  <si>
    <t>r_EmpCtMale</t>
  </si>
  <si>
    <t>r_EmpCtFemale</t>
  </si>
  <si>
    <t>r_Employed3Yrs</t>
  </si>
  <si>
    <t>r_EmpQuitCt</t>
  </si>
  <si>
    <t>r_EmpHiredCt</t>
  </si>
  <si>
    <t>r_EmpAvgAge</t>
  </si>
  <si>
    <t>r_EmpEvalGradeIncrease</t>
  </si>
  <si>
    <t>r_EmpGrowthAndSalaryAnalysis</t>
  </si>
  <si>
    <t>r_EmpEvaluationByDept</t>
  </si>
  <si>
    <t>r_EmpEvaluationSummary</t>
  </si>
  <si>
    <t>r_EmpHeadcountAnalysis</t>
  </si>
  <si>
    <t>OrigDate</t>
  </si>
  <si>
    <t>RefDate</t>
  </si>
  <si>
    <t>RefLeft</t>
  </si>
  <si>
    <t>r_MonthAndYear</t>
  </si>
  <si>
    <t>Report Date</t>
  </si>
  <si>
    <t>r_DevDeptFemalePerc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</si>
</sst>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[$$-C09]#,##0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4F51"/>
        <bgColor indexed="64"/>
      </patternFill>
    </fill>
    <fill>
      <patternFill patternType="solid">
        <fgColor rgb="FFF58F7C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6">
    <xf numFmtId="0" fontId="0" fillId="0" borderId="0" xfId="0"/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4" fontId="0" fillId="0" borderId="1" xfId="0" applyNumberFormat="1" applyBorder="1"/>
    <xf numFmtId="167" fontId="0" fillId="0" borderId="0" xfId="0" applyNumberFormat="1"/>
    <xf numFmtId="0" fontId="4" fillId="0" borderId="0" xfId="0" applyFont="1"/>
    <xf numFmtId="0" fontId="0" fillId="0" borderId="2" xfId="0" applyBorder="1" applyAlignment="1">
      <alignment horizontal="center" vertical="center"/>
    </xf>
    <xf numFmtId="166" fontId="0" fillId="0" borderId="2" xfId="0" applyNumberFormat="1" applyBorder="1"/>
    <xf numFmtId="166" fontId="1" fillId="0" borderId="2" xfId="0" applyNumberFormat="1" applyFont="1" applyBorder="1"/>
    <xf numFmtId="0" fontId="0" fillId="0" borderId="2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2" fillId="5" borderId="0" xfId="0" applyFont="1" applyFill="1"/>
    <xf numFmtId="0" fontId="2" fillId="6" borderId="0" xfId="0" applyFont="1" applyFill="1"/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3" borderId="4" xfId="0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3" borderId="10" xfId="0" applyFill="1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center" wrapText="1" indent="1"/>
    </xf>
    <xf numFmtId="0" fontId="0" fillId="3" borderId="4" xfId="0" applyFill="1" applyBorder="1" applyAlignment="1">
      <alignment horizontal="left" vertical="top" wrapText="1" indent="1"/>
    </xf>
    <xf numFmtId="0" fontId="5" fillId="5" borderId="5" xfId="0" applyFont="1" applyFill="1" applyBorder="1" applyAlignment="1">
      <alignment horizontal="left" vertical="center" wrapText="1" inden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 indent="1"/>
    </xf>
    <xf numFmtId="0" fontId="0" fillId="3" borderId="10" xfId="0" applyFill="1" applyBorder="1" applyAlignment="1">
      <alignment horizontal="left" vertical="top" wrapText="1" indent="1"/>
    </xf>
    <xf numFmtId="49" fontId="0" fillId="0" borderId="4" xfId="0" applyNumberFormat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6" fillId="0" borderId="0" xfId="1"/>
    <xf numFmtId="0" fontId="7" fillId="0" borderId="0" xfId="0" applyFont="1"/>
    <xf numFmtId="0" fontId="0" fillId="4" borderId="0" xfId="0" applyFill="1" applyAlignment="1">
      <alignment vertical="top"/>
    </xf>
    <xf numFmtId="0" fontId="7" fillId="4" borderId="0" xfId="0" applyFont="1" applyFill="1" applyAlignment="1">
      <alignment vertical="top"/>
    </xf>
    <xf numFmtId="0" fontId="7" fillId="4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14" fontId="0" fillId="0" borderId="1" xfId="0" applyNumberFormat="1" applyBorder="1"/>
    <xf numFmtId="0" fontId="1" fillId="0" borderId="0" xfId="0" applyFont="1" applyAlignment="1">
      <alignment horizontal="left" vertical="center"/>
    </xf>
    <xf numFmtId="0" fontId="0" fillId="2" borderId="2" xfId="0" applyFill="1" applyBorder="1" applyAlignment="1">
      <alignment horizontal="center" vertical="center"/>
    </xf>
  </cellXfs>
  <cellStyles count="2">
    <cellStyle name="Normal" xfId="0" builtinId="0"/>
    <cellStyle name="Title" xfId="1" builtinId="15" customBuiltin="1"/>
  </cellStyles>
  <dxfs count="41">
    <dxf>
      <font>
        <color rgb="FFC00000"/>
      </font>
    </dxf>
    <dxf>
      <font>
        <color rgb="FFC00000"/>
      </font>
    </dxf>
    <dxf>
      <font>
        <color rgb="FFC00000"/>
      </font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D6D6D6"/>
        </patternFill>
      </fill>
      <alignment horizontal="left" vertical="top" textRotation="0" wrapText="1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D6D6D6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9" formatCode="m/d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4F4F5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4F4F5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4F4F51"/>
        </patternFill>
      </fill>
    </dxf>
    <dxf>
      <fill>
        <patternFill patternType="solid">
          <fgColor indexed="64"/>
          <bgColor rgb="FFF58F7C"/>
        </patternFill>
      </fill>
    </dxf>
    <dxf>
      <numFmt numFmtId="166" formatCode="0.0"/>
    </dxf>
    <dxf>
      <numFmt numFmtId="166" formatCode="0.0"/>
    </dxf>
    <dxf>
      <numFmt numFmtId="165" formatCode="[$$-C09]#,##0"/>
    </dxf>
    <dxf>
      <numFmt numFmtId="165" formatCode="[$$-C09]#,##0"/>
    </dxf>
    <dxf>
      <numFmt numFmtId="19" formatCode="m/d/yyyy"/>
    </dxf>
    <dxf>
      <numFmt numFmtId="164" formatCode="dd/mm/yyyy;@"/>
    </dxf>
    <dxf>
      <numFmt numFmtId="164" formatCode="dd/mm/yyyy;@"/>
    </dxf>
    <dxf>
      <numFmt numFmtId="168" formatCode="0.0000"/>
    </dxf>
    <dxf>
      <numFmt numFmtId="1" formatCode="0"/>
    </dxf>
    <dxf>
      <numFmt numFmtId="164" formatCode="dd/mm/yyyy;@"/>
    </dxf>
    <dxf>
      <numFmt numFmtId="164" formatCode="dd/mm/yyyy;@"/>
    </dxf>
    <dxf>
      <fill>
        <patternFill patternType="solid">
          <fgColor indexed="64"/>
          <bgColor rgb="FF4F4F51"/>
        </patternFill>
      </fill>
    </dxf>
  </dxfs>
  <tableStyles count="0" defaultTableStyle="TableStyleMedium2" defaultPivotStyle="PivotStyleLight16"/>
  <colors>
    <mruColors>
      <color rgb="FFF58F7C"/>
      <color rgb="FFD6D6D6"/>
      <color rgb="FF4F4F51"/>
      <color rgb="FF50B7C1"/>
      <color rgb="FFED1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b="1"/>
              <a:t>SALARY</a:t>
            </a:r>
            <a:r>
              <a:rPr lang="sr-Latn-RS" b="1" baseline="0"/>
              <a:t> DISTRIBUTION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4F4F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Calculations!$E$45:$E$49</c:f>
              <c:strCache>
                <c:ptCount val="5"/>
                <c:pt idx="0">
                  <c:v>&gt;5,000$</c:v>
                </c:pt>
                <c:pt idx="1">
                  <c:v>4,000$-5,000$</c:v>
                </c:pt>
                <c:pt idx="2">
                  <c:v>3,000$-4,000$</c:v>
                </c:pt>
                <c:pt idx="3">
                  <c:v>2,000$-3,000$</c:v>
                </c:pt>
                <c:pt idx="4">
                  <c:v>&lt;2,000$</c:v>
                </c:pt>
              </c:strCache>
            </c:strRef>
          </c:cat>
          <c:val>
            <c:numRef>
              <c:f>Calculations!$F$45:$F$49</c:f>
              <c:numCache>
                <c:formatCode>General</c:formatCode>
                <c:ptCount val="5"/>
                <c:pt idx="0">
                  <c:v>20</c:v>
                </c:pt>
                <c:pt idx="1">
                  <c:v>47</c:v>
                </c:pt>
                <c:pt idx="2">
                  <c:v>57</c:v>
                </c:pt>
                <c:pt idx="3">
                  <c:v>52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B-420C-B8A4-F3019AFA75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4778192"/>
        <c:axId val="954790256"/>
      </c:barChart>
      <c:catAx>
        <c:axId val="95477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90256"/>
        <c:crosses val="autoZero"/>
        <c:auto val="1"/>
        <c:lblAlgn val="ctr"/>
        <c:lblOffset val="100"/>
        <c:noMultiLvlLbl val="0"/>
      </c:catAx>
      <c:valAx>
        <c:axId val="95479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5477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b="1"/>
              <a:t>NUMBER</a:t>
            </a:r>
            <a:r>
              <a:rPr lang="sr-Latn-RS" b="1" baseline="0"/>
              <a:t> OF EMPLOYEES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39808132754061"/>
          <c:y val="0.16604414608576967"/>
          <c:w val="0.86192366604457749"/>
          <c:h val="0.7847111624355712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58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Calculations!$E$53:$E$59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Calculations!$F$53:$F$59</c:f>
              <c:numCache>
                <c:formatCode>General</c:formatCode>
                <c:ptCount val="7"/>
                <c:pt idx="0">
                  <c:v>4</c:v>
                </c:pt>
                <c:pt idx="1">
                  <c:v>101</c:v>
                </c:pt>
                <c:pt idx="2">
                  <c:v>124</c:v>
                </c:pt>
                <c:pt idx="3">
                  <c:v>138</c:v>
                </c:pt>
                <c:pt idx="4">
                  <c:v>154</c:v>
                </c:pt>
                <c:pt idx="5">
                  <c:v>173</c:v>
                </c:pt>
                <c:pt idx="6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0-4CA2-B503-7A0E8CC7BB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7"/>
        <c:axId val="954778192"/>
        <c:axId val="954790256"/>
      </c:barChart>
      <c:catAx>
        <c:axId val="95477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4790256"/>
        <c:crosses val="autoZero"/>
        <c:auto val="1"/>
        <c:lblAlgn val="ctr"/>
        <c:lblOffset val="100"/>
        <c:noMultiLvlLbl val="0"/>
      </c:catAx>
      <c:valAx>
        <c:axId val="9547902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5477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200" b="1">
                <a:solidFill>
                  <a:schemeClr val="tx1">
                    <a:lumMod val="75000"/>
                    <a:lumOff val="25000"/>
                  </a:schemeClr>
                </a:solidFill>
              </a:rPr>
              <a:t>TOTAL</a:t>
            </a:r>
            <a:r>
              <a:rPr lang="sr-Latn-RS" sz="12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EMPLOYEES</a:t>
            </a:r>
            <a:endParaRPr lang="en-US" sz="12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35007004483113041"/>
          <c:y val="0.251598445003430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60525927560601"/>
          <c:y val="2.5031287029914973E-2"/>
          <c:w val="0.49046806649168856"/>
          <c:h val="0.8268885351363649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F4F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BF-495B-9B4E-279420E37EBD}"/>
              </c:ext>
            </c:extLst>
          </c:dPt>
          <c:dPt>
            <c:idx val="1"/>
            <c:bubble3D val="0"/>
            <c:spPr>
              <a:solidFill>
                <a:srgbClr val="F58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BF-495B-9B4E-279420E37EBD}"/>
              </c:ext>
            </c:extLst>
          </c:dPt>
          <c:cat>
            <c:strRef>
              <c:f>Calculations!$B$11:$B$12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Calculations!$C$11:$C$12</c:f>
              <c:numCache>
                <c:formatCode>General</c:formatCode>
                <c:ptCount val="2"/>
                <c:pt idx="0">
                  <c:v>86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BF-495B-9B4E-279420E37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92540499811628"/>
          <c:y val="0.17692701078934783"/>
          <c:w val="0.24149165619143881"/>
          <c:h val="8.91062927468141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8784722222225"/>
          <c:y val="0.21454444444444445"/>
          <c:w val="0.50114583333333329"/>
          <c:h val="0.66547888888888884"/>
        </c:manualLayout>
      </c:layout>
      <c:radarChart>
        <c:radarStyle val="marker"/>
        <c:varyColors val="0"/>
        <c:ser>
          <c:idx val="0"/>
          <c:order val="0"/>
          <c:tx>
            <c:v>NOW</c:v>
          </c:tx>
          <c:spPr>
            <a:ln w="22225" cap="rnd">
              <a:solidFill>
                <a:srgbClr val="4F4F51"/>
              </a:solidFill>
              <a:round/>
            </a:ln>
            <a:effectLst/>
          </c:spPr>
          <c:marker>
            <c:symbol val="none"/>
          </c:marker>
          <c:cat>
            <c:strRef>
              <c:f>Calculations!$E$36:$K$36</c:f>
              <c:strCache>
                <c:ptCount val="7"/>
                <c:pt idx="0">
                  <c:v>Punctuality</c:v>
                </c:pt>
                <c:pt idx="1">
                  <c:v>Problem Solving</c:v>
                </c:pt>
                <c:pt idx="2">
                  <c:v>Knowledge</c:v>
                </c:pt>
                <c:pt idx="3">
                  <c:v>Team work</c:v>
                </c:pt>
                <c:pt idx="4">
                  <c:v>Communication</c:v>
                </c:pt>
                <c:pt idx="5">
                  <c:v>Efficiency</c:v>
                </c:pt>
                <c:pt idx="6">
                  <c:v>AVG.</c:v>
                </c:pt>
              </c:strCache>
            </c:strRef>
          </c:cat>
          <c:val>
            <c:numRef>
              <c:f>Calculations!$E$37:$K$37</c:f>
              <c:numCache>
                <c:formatCode>0.0</c:formatCode>
                <c:ptCount val="7"/>
                <c:pt idx="0">
                  <c:v>3.8359788359788358</c:v>
                </c:pt>
                <c:pt idx="1">
                  <c:v>4.105820105820106</c:v>
                </c:pt>
                <c:pt idx="2">
                  <c:v>3.8095238095238093</c:v>
                </c:pt>
                <c:pt idx="3">
                  <c:v>3.925925925925926</c:v>
                </c:pt>
                <c:pt idx="4">
                  <c:v>4.1587301587301591</c:v>
                </c:pt>
                <c:pt idx="5">
                  <c:v>4.0793650793650791</c:v>
                </c:pt>
                <c:pt idx="6">
                  <c:v>3.9858906525573192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66-4645-A32F-311B1777F59B}"/>
            </c:ext>
          </c:extLst>
        </c:ser>
        <c:ser>
          <c:idx val="1"/>
          <c:order val="1"/>
          <c:tx>
            <c:v>6 MONTHS AGO</c:v>
          </c:tx>
          <c:spPr>
            <a:ln w="22225" cap="rnd">
              <a:solidFill>
                <a:srgbClr val="F58F7C"/>
              </a:solidFill>
              <a:round/>
            </a:ln>
            <a:effectLst/>
          </c:spPr>
          <c:marker>
            <c:symbol val="none"/>
          </c:marker>
          <c:val>
            <c:numRef>
              <c:f>Calculations!$E$41:$K$41</c:f>
              <c:numCache>
                <c:formatCode>0.0</c:formatCode>
                <c:ptCount val="7"/>
                <c:pt idx="0">
                  <c:v>3.6685393258426968</c:v>
                </c:pt>
                <c:pt idx="1">
                  <c:v>4.0449438202247192</c:v>
                </c:pt>
                <c:pt idx="2">
                  <c:v>3.7528089887640448</c:v>
                </c:pt>
                <c:pt idx="3">
                  <c:v>3.8146067415730336</c:v>
                </c:pt>
                <c:pt idx="4">
                  <c:v>4.0786516853932584</c:v>
                </c:pt>
                <c:pt idx="5">
                  <c:v>3.9157303370786516</c:v>
                </c:pt>
                <c:pt idx="6">
                  <c:v>3.8792134831460676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66-4645-A32F-311B1777F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96272"/>
        <c:axId val="1124900016"/>
      </c:radarChart>
      <c:catAx>
        <c:axId val="112489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900016"/>
        <c:crosses val="autoZero"/>
        <c:auto val="1"/>
        <c:lblAlgn val="ctr"/>
        <c:lblOffset val="100"/>
        <c:noMultiLvlLbl val="0"/>
      </c:catAx>
      <c:valAx>
        <c:axId val="1124900016"/>
        <c:scaling>
          <c:orientation val="minMax"/>
          <c:max val="5"/>
          <c:min val="2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627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1">
                <a:solidFill>
                  <a:schemeClr val="tx1">
                    <a:lumMod val="75000"/>
                    <a:lumOff val="25000"/>
                  </a:schemeClr>
                </a:solidFill>
              </a:rPr>
              <a:t>AVG. GRADE</a:t>
            </a:r>
            <a:endParaRPr lang="en-U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0.39652275268261333"/>
          <c:y val="0.21488018041088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760525927560601"/>
          <c:y val="2.5031287029914973E-2"/>
          <c:w val="0.49046806649168856"/>
          <c:h val="0.8268885351363649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58F7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25-482B-AD3A-C4FD320D455E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25-482B-AD3A-C4FD320D455E}"/>
              </c:ext>
            </c:extLst>
          </c:dPt>
          <c:cat>
            <c:strRef>
              <c:f>Calculations!$K$36:$L$36</c:f>
              <c:strCache>
                <c:ptCount val="2"/>
                <c:pt idx="0">
                  <c:v>AVG.</c:v>
                </c:pt>
                <c:pt idx="1">
                  <c:v>MAX-AVG</c:v>
                </c:pt>
              </c:strCache>
            </c:strRef>
          </c:cat>
          <c:val>
            <c:numRef>
              <c:f>Calculations!$K$37:$L$37</c:f>
              <c:numCache>
                <c:formatCode>0.0</c:formatCode>
                <c:ptCount val="2"/>
                <c:pt idx="0">
                  <c:v>3.9858906525573192</c:v>
                </c:pt>
                <c:pt idx="1">
                  <c:v>1.0141093474426808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25-482B-AD3A-C4FD320D4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150326797387"/>
          <c:y val="0.1678267973856209"/>
          <c:w val="0.80479025254115188"/>
          <c:h val="0.85656452588489518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explosion val="8"/>
          <c:dPt>
            <c:idx val="0"/>
            <c:bubble3D val="0"/>
            <c:explosion val="0"/>
            <c:spPr>
              <a:solidFill>
                <a:srgbClr val="F58F7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0-4179-B2AD-2D580169DAB1}"/>
              </c:ext>
            </c:extLst>
          </c:dPt>
          <c:dPt>
            <c:idx val="1"/>
            <c:bubble3D val="0"/>
            <c:explosion val="2"/>
            <c:spPr>
              <a:solidFill>
                <a:srgbClr val="4F4F5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0-4179-B2AD-2D580169DA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Calculations!$E$6:$E$7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Calculations!$F$6:$F$7</c:f>
              <c:numCache>
                <c:formatCode>General</c:formatCode>
                <c:ptCount val="2"/>
                <c:pt idx="0">
                  <c:v>16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D0-4179-B2AD-2D580169D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05"/>
          <c:y val="0"/>
          <c:w val="0.9"/>
          <c:h val="0.18767647058823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8784722222225"/>
          <c:y val="0.21454444444444445"/>
          <c:w val="0.50114583333333329"/>
          <c:h val="0.66547888888888884"/>
        </c:manualLayout>
      </c:layout>
      <c:radarChart>
        <c:radarStyle val="marker"/>
        <c:varyColors val="0"/>
        <c:ser>
          <c:idx val="0"/>
          <c:order val="0"/>
          <c:spPr>
            <a:ln w="19050" cap="rnd">
              <a:solidFill>
                <a:srgbClr val="F58F7C"/>
              </a:solidFill>
              <a:round/>
            </a:ln>
            <a:effectLst/>
          </c:spPr>
          <c:marker>
            <c:symbol val="none"/>
          </c:marker>
          <c:cat>
            <c:strRef>
              <c:f>Calculations!$E$3:$K$3</c:f>
              <c:strCache>
                <c:ptCount val="7"/>
                <c:pt idx="0">
                  <c:v>Punctuality</c:v>
                </c:pt>
                <c:pt idx="1">
                  <c:v>Problem Solving</c:v>
                </c:pt>
                <c:pt idx="2">
                  <c:v>Knowledge</c:v>
                </c:pt>
                <c:pt idx="3">
                  <c:v>Team work</c:v>
                </c:pt>
                <c:pt idx="4">
                  <c:v>Communication</c:v>
                </c:pt>
                <c:pt idx="5">
                  <c:v>Efficiency</c:v>
                </c:pt>
                <c:pt idx="6">
                  <c:v>AVG.</c:v>
                </c:pt>
              </c:strCache>
            </c:strRef>
          </c:cat>
          <c:val>
            <c:numRef>
              <c:f>Calculations!$E$4:$K$4</c:f>
              <c:numCache>
                <c:formatCode>0.0</c:formatCode>
                <c:ptCount val="7"/>
                <c:pt idx="0">
                  <c:v>3.6666666666666665</c:v>
                </c:pt>
                <c:pt idx="1">
                  <c:v>3.9230769230769229</c:v>
                </c:pt>
                <c:pt idx="2">
                  <c:v>3.7435897435897436</c:v>
                </c:pt>
                <c:pt idx="3">
                  <c:v>4.0769230769230766</c:v>
                </c:pt>
                <c:pt idx="4">
                  <c:v>4.2820512820512819</c:v>
                </c:pt>
                <c:pt idx="5">
                  <c:v>4</c:v>
                </c:pt>
                <c:pt idx="6">
                  <c:v>3.9487179487179485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3-45EA-9247-465BB9EE2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96272"/>
        <c:axId val="1124900016"/>
      </c:radarChart>
      <c:catAx>
        <c:axId val="112489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900016"/>
        <c:crosses val="autoZero"/>
        <c:auto val="1"/>
        <c:lblAlgn val="ctr"/>
        <c:lblOffset val="100"/>
        <c:noMultiLvlLbl val="0"/>
      </c:catAx>
      <c:valAx>
        <c:axId val="1124900016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6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150326797387"/>
          <c:y val="0.1678267973856209"/>
          <c:w val="0.80479025254115188"/>
          <c:h val="0.85656452588489518"/>
        </c:manualLayout>
      </c:layout>
      <c:pieChart>
        <c:varyColors val="1"/>
        <c:ser>
          <c:idx val="0"/>
          <c:order val="0"/>
          <c:spPr>
            <a:solidFill>
              <a:srgbClr val="F58F7C"/>
            </a:solidFill>
          </c:spPr>
          <c:explosion val="2"/>
          <c:dPt>
            <c:idx val="0"/>
            <c:bubble3D val="0"/>
            <c:spPr>
              <a:solidFill>
                <a:srgbClr val="F58F7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0D-4EDF-9C2A-6C8F6B2E784E}"/>
              </c:ext>
            </c:extLst>
          </c:dPt>
          <c:dPt>
            <c:idx val="1"/>
            <c:bubble3D val="0"/>
            <c:spPr>
              <a:solidFill>
                <a:srgbClr val="4F4F5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0D-4EDF-9C2A-6C8F6B2E7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Calculations!$E$15:$E$16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Calculations!$F$15:$F$16</c:f>
              <c:numCache>
                <c:formatCode>General</c:formatCode>
                <c:ptCount val="2"/>
                <c:pt idx="0">
                  <c:v>19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0D-4EDF-9C2A-6C8F6B2E784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05"/>
          <c:y val="0"/>
          <c:w val="0.9"/>
          <c:h val="0.18767647058823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8784722222225"/>
          <c:y val="0.21454444444444445"/>
          <c:w val="0.50114583333333329"/>
          <c:h val="0.66547888888888884"/>
        </c:manualLayout>
      </c:layout>
      <c:radarChart>
        <c:radarStyle val="marker"/>
        <c:varyColors val="0"/>
        <c:ser>
          <c:idx val="0"/>
          <c:order val="0"/>
          <c:spPr>
            <a:ln w="19050" cap="rnd">
              <a:solidFill>
                <a:srgbClr val="F58F7C"/>
              </a:solidFill>
              <a:round/>
            </a:ln>
            <a:effectLst/>
          </c:spPr>
          <c:marker>
            <c:symbol val="none"/>
          </c:marker>
          <c:cat>
            <c:strRef>
              <c:f>Calculations!$E$12:$K$12</c:f>
              <c:strCache>
                <c:ptCount val="7"/>
                <c:pt idx="0">
                  <c:v>Punctuality</c:v>
                </c:pt>
                <c:pt idx="1">
                  <c:v>Problem Solving</c:v>
                </c:pt>
                <c:pt idx="2">
                  <c:v>Knowledge</c:v>
                </c:pt>
                <c:pt idx="3">
                  <c:v>Team work</c:v>
                </c:pt>
                <c:pt idx="4">
                  <c:v>Communication</c:v>
                </c:pt>
                <c:pt idx="5">
                  <c:v>Efficiency</c:v>
                </c:pt>
                <c:pt idx="6">
                  <c:v>AVG.</c:v>
                </c:pt>
              </c:strCache>
            </c:strRef>
          </c:cat>
          <c:val>
            <c:numRef>
              <c:f>Calculations!$E$13:$K$13</c:f>
              <c:numCache>
                <c:formatCode>0.0</c:formatCode>
                <c:ptCount val="7"/>
                <c:pt idx="0">
                  <c:v>3.2857142857142856</c:v>
                </c:pt>
                <c:pt idx="1">
                  <c:v>4.5306122448979593</c:v>
                </c:pt>
                <c:pt idx="2">
                  <c:v>3.4489795918367347</c:v>
                </c:pt>
                <c:pt idx="3">
                  <c:v>3.9387755102040818</c:v>
                </c:pt>
                <c:pt idx="4">
                  <c:v>4.2244897959183669</c:v>
                </c:pt>
                <c:pt idx="5">
                  <c:v>3.9387755102040818</c:v>
                </c:pt>
                <c:pt idx="6">
                  <c:v>3.8945578231292513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2-44B7-89B3-03806AEDF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96272"/>
        <c:axId val="1124900016"/>
      </c:radarChart>
      <c:catAx>
        <c:axId val="112489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900016"/>
        <c:crosses val="autoZero"/>
        <c:auto val="1"/>
        <c:lblAlgn val="ctr"/>
        <c:lblOffset val="100"/>
        <c:noMultiLvlLbl val="0"/>
      </c:catAx>
      <c:valAx>
        <c:axId val="1124900016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6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150326797387"/>
          <c:y val="0.1678267973856209"/>
          <c:w val="0.80479025254115188"/>
          <c:h val="0.85656452588489518"/>
        </c:manualLayout>
      </c:layout>
      <c:pieChart>
        <c:varyColors val="1"/>
        <c:ser>
          <c:idx val="0"/>
          <c:order val="0"/>
          <c:spPr>
            <a:solidFill>
              <a:srgbClr val="F58F7C"/>
            </a:solidFill>
            <a:ln>
              <a:noFill/>
            </a:ln>
          </c:spPr>
          <c:explosion val="2"/>
          <c:dPt>
            <c:idx val="0"/>
            <c:bubble3D val="0"/>
            <c:spPr>
              <a:solidFill>
                <a:srgbClr val="F58F7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C7-4C26-A16C-2242A749D61A}"/>
              </c:ext>
            </c:extLst>
          </c:dPt>
          <c:dPt>
            <c:idx val="1"/>
            <c:bubble3D val="0"/>
            <c:spPr>
              <a:solidFill>
                <a:srgbClr val="4F4F5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C7-4C26-A16C-2242A749D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Calculations!$E$23:$E$24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Calculations!$F$23:$F$24</c:f>
              <c:numCache>
                <c:formatCode>General</c:formatCode>
                <c:ptCount val="2"/>
                <c:pt idx="0">
                  <c:v>25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C7-4C26-A16C-2242A749D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05"/>
          <c:y val="0"/>
          <c:w val="0.9"/>
          <c:h val="0.18767647058823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8784722222225"/>
          <c:y val="0.21454444444444445"/>
          <c:w val="0.50114583333333329"/>
          <c:h val="0.66547888888888884"/>
        </c:manualLayout>
      </c:layout>
      <c:radarChart>
        <c:radarStyle val="marker"/>
        <c:varyColors val="0"/>
        <c:ser>
          <c:idx val="0"/>
          <c:order val="0"/>
          <c:spPr>
            <a:ln w="19050" cap="rnd">
              <a:solidFill>
                <a:srgbClr val="F58F7C"/>
              </a:solidFill>
              <a:round/>
            </a:ln>
            <a:effectLst/>
          </c:spPr>
          <c:marker>
            <c:symbol val="none"/>
          </c:marker>
          <c:cat>
            <c:strRef>
              <c:f>Calculations!$E$20:$K$20</c:f>
              <c:strCache>
                <c:ptCount val="7"/>
                <c:pt idx="0">
                  <c:v>Punctuality</c:v>
                </c:pt>
                <c:pt idx="1">
                  <c:v>Problem Solving</c:v>
                </c:pt>
                <c:pt idx="2">
                  <c:v>Knowledge</c:v>
                </c:pt>
                <c:pt idx="3">
                  <c:v>Team work</c:v>
                </c:pt>
                <c:pt idx="4">
                  <c:v>Communication</c:v>
                </c:pt>
                <c:pt idx="5">
                  <c:v>Efficiency</c:v>
                </c:pt>
                <c:pt idx="6">
                  <c:v>AVG.</c:v>
                </c:pt>
              </c:strCache>
            </c:strRef>
          </c:cat>
          <c:val>
            <c:numRef>
              <c:f>Calculations!$E$21:$K$21</c:f>
              <c:numCache>
                <c:formatCode>0.0</c:formatCode>
                <c:ptCount val="7"/>
                <c:pt idx="0">
                  <c:v>4.2222222222222223</c:v>
                </c:pt>
                <c:pt idx="1">
                  <c:v>3.7777777777777777</c:v>
                </c:pt>
                <c:pt idx="2">
                  <c:v>3.9629629629629628</c:v>
                </c:pt>
                <c:pt idx="3">
                  <c:v>3.7222222222222223</c:v>
                </c:pt>
                <c:pt idx="4">
                  <c:v>4.0555555555555554</c:v>
                </c:pt>
                <c:pt idx="5">
                  <c:v>4.2407407407407405</c:v>
                </c:pt>
                <c:pt idx="6">
                  <c:v>3.9969135802469133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7-433E-BECB-FB84433E2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96272"/>
        <c:axId val="1124900016"/>
      </c:radarChart>
      <c:catAx>
        <c:axId val="112489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900016"/>
        <c:crosses val="autoZero"/>
        <c:auto val="1"/>
        <c:lblAlgn val="ctr"/>
        <c:lblOffset val="100"/>
        <c:noMultiLvlLbl val="0"/>
      </c:catAx>
      <c:valAx>
        <c:axId val="1124900016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6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150326797387"/>
          <c:y val="0.1678267973856209"/>
          <c:w val="0.80479025254115188"/>
          <c:h val="0.85656452588489518"/>
        </c:manualLayout>
      </c:layout>
      <c:pieChart>
        <c:varyColors val="1"/>
        <c:ser>
          <c:idx val="0"/>
          <c:order val="0"/>
          <c:spPr>
            <a:solidFill>
              <a:srgbClr val="ED1E79"/>
            </a:solidFill>
            <a:ln>
              <a:noFill/>
            </a:ln>
          </c:spPr>
          <c:explosion val="2"/>
          <c:dPt>
            <c:idx val="0"/>
            <c:bubble3D val="0"/>
            <c:spPr>
              <a:solidFill>
                <a:srgbClr val="F58F7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A00-431A-8ED3-B4A4FA1B6C69}"/>
              </c:ext>
            </c:extLst>
          </c:dPt>
          <c:dPt>
            <c:idx val="1"/>
            <c:bubble3D val="0"/>
            <c:spPr>
              <a:solidFill>
                <a:srgbClr val="4F4F5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A00-431A-8ED3-B4A4FA1B6C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Calculations!$E$31:$E$32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Calculations!$F$31:$F$32</c:f>
              <c:numCache>
                <c:formatCode>General</c:formatCode>
                <c:ptCount val="2"/>
                <c:pt idx="0">
                  <c:v>26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00-431A-8ED3-B4A4FA1B6C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05"/>
          <c:y val="0"/>
          <c:w val="0.9"/>
          <c:h val="0.18767647058823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8784722222225"/>
          <c:y val="0.21454444444444445"/>
          <c:w val="0.50114583333333329"/>
          <c:h val="0.66547888888888884"/>
        </c:manualLayout>
      </c:layout>
      <c:radarChart>
        <c:radarStyle val="marker"/>
        <c:varyColors val="0"/>
        <c:ser>
          <c:idx val="0"/>
          <c:order val="0"/>
          <c:spPr>
            <a:ln w="19050" cap="rnd">
              <a:solidFill>
                <a:srgbClr val="F58F7C"/>
              </a:solidFill>
              <a:round/>
            </a:ln>
            <a:effectLst/>
          </c:spPr>
          <c:marker>
            <c:symbol val="none"/>
          </c:marker>
          <c:cat>
            <c:strRef>
              <c:f>Calculations!$E$28:$K$28</c:f>
              <c:strCache>
                <c:ptCount val="7"/>
                <c:pt idx="0">
                  <c:v>Punctuality</c:v>
                </c:pt>
                <c:pt idx="1">
                  <c:v>Problem Solving</c:v>
                </c:pt>
                <c:pt idx="2">
                  <c:v>Knowledge</c:v>
                </c:pt>
                <c:pt idx="3">
                  <c:v>Team work</c:v>
                </c:pt>
                <c:pt idx="4">
                  <c:v>Communication</c:v>
                </c:pt>
                <c:pt idx="5">
                  <c:v>Efficiency</c:v>
                </c:pt>
                <c:pt idx="6">
                  <c:v>AVG.</c:v>
                </c:pt>
              </c:strCache>
            </c:strRef>
          </c:cat>
          <c:val>
            <c:numRef>
              <c:f>Calculations!$E$29:$K$29</c:f>
              <c:numCache>
                <c:formatCode>0.0</c:formatCode>
                <c:ptCount val="7"/>
                <c:pt idx="0">
                  <c:v>4.1063829787234045</c:v>
                </c:pt>
                <c:pt idx="1">
                  <c:v>4.1914893617021276</c:v>
                </c:pt>
                <c:pt idx="2">
                  <c:v>4.0638297872340425</c:v>
                </c:pt>
                <c:pt idx="3">
                  <c:v>4.0212765957446805</c:v>
                </c:pt>
                <c:pt idx="4">
                  <c:v>4.1063829787234045</c:v>
                </c:pt>
                <c:pt idx="5">
                  <c:v>4.1063829787234045</c:v>
                </c:pt>
                <c:pt idx="6">
                  <c:v>4.0992907801418434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6C-4892-9A5E-4D4F75A5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4896272"/>
        <c:axId val="1124900016"/>
      </c:radarChart>
      <c:catAx>
        <c:axId val="112489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900016"/>
        <c:crosses val="autoZero"/>
        <c:auto val="1"/>
        <c:lblAlgn val="ctr"/>
        <c:lblOffset val="100"/>
        <c:noMultiLvlLbl val="0"/>
      </c:catAx>
      <c:valAx>
        <c:axId val="1124900016"/>
        <c:scaling>
          <c:orientation val="minMax"/>
          <c:max val="5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62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4.svg"/><Relationship Id="rId2" Type="http://schemas.openxmlformats.org/officeDocument/2006/relationships/chart" Target="../charts/chart2.xml"/><Relationship Id="rId16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image" Target="../media/image2.svg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423578</xdr:colOff>
      <xdr:row>0</xdr:row>
      <xdr:rowOff>304052</xdr:rowOff>
    </xdr:from>
    <xdr:to>
      <xdr:col>2</xdr:col>
      <xdr:colOff>106007</xdr:colOff>
      <xdr:row>2</xdr:row>
      <xdr:rowOff>191171</xdr:rowOff>
    </xdr:to>
    <xdr:grpSp>
      <xdr:nvGrpSpPr>
        <xdr:cNvPr id="48" name="Group 47">
          <a:extLst>
            <a:ext uri="{FF2B5EF4-FFF2-40B4-BE49-F238E27FC236}">
              <a16:creationId xmlns:a16="http://schemas.microsoft.com/office/drawing/2014/main" id="{5C7C483E-B39E-1472-5674-A6821D8B4993}"/>
            </a:ext>
          </a:extLst>
        </xdr:cNvPr>
        <xdr:cNvGrpSpPr/>
      </xdr:nvGrpSpPr>
      <xdr:grpSpPr>
        <a:xfrm>
          <a:off x="423578" y="304052"/>
          <a:ext cx="1153089" cy="1152039"/>
          <a:chOff x="2967990" y="228600"/>
          <a:chExt cx="1152000" cy="1152000"/>
        </a:xfrm>
      </xdr:grpSpPr>
      <xdr:sp macro="" textlink="">
        <xdr:nvSpPr>
          <xdr:cNvPr id="44" name="Rectangle: Rounded Corners 43">
            <a:extLst>
              <a:ext uri="{FF2B5EF4-FFF2-40B4-BE49-F238E27FC236}">
                <a16:creationId xmlns:a16="http://schemas.microsoft.com/office/drawing/2014/main" id="{409634A7-8035-A52D-3058-02F0B715DA95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1112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E86CB772-7D72-4250-A5FB-1D6D7F3D5970}"/>
              </a:ext>
            </a:extLst>
          </xdr:cNvPr>
          <xdr:cNvSpPr txBox="1"/>
        </xdr:nvSpPr>
        <xdr:spPr>
          <a:xfrm>
            <a:off x="3170610" y="23430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AVERAGE</a:t>
            </a:r>
          </a:p>
          <a:p>
            <a:pPr algn="ctr"/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AGE        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Calculations!B18">
        <xdr:nvSpPr>
          <xdr:cNvPr id="46" name="TextBox 45">
            <a:extLst>
              <a:ext uri="{FF2B5EF4-FFF2-40B4-BE49-F238E27FC236}">
                <a16:creationId xmlns:a16="http://schemas.microsoft.com/office/drawing/2014/main" id="{37089BA6-92BF-4758-BB0D-0BD393ACF457}"/>
              </a:ext>
            </a:extLst>
          </xdr:cNvPr>
          <xdr:cNvSpPr txBox="1"/>
        </xdr:nvSpPr>
        <xdr:spPr>
          <a:xfrm>
            <a:off x="3002970" y="592441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F170FEDA-75D4-49FE-AA53-99CF98CAF312}" type="TxLink">
              <a:rPr lang="en-US" sz="3600" b="1" i="0" u="none" strike="noStrike">
                <a:solidFill>
                  <a:srgbClr val="F58F7C"/>
                </a:solidFill>
                <a:latin typeface="Calibri"/>
                <a:cs typeface="Calibri"/>
              </a:rPr>
              <a:pPr algn="ctr"/>
              <a:t>42</a:t>
            </a:fld>
            <a:endParaRPr lang="en-US" sz="8800" b="1">
              <a:solidFill>
                <a:srgbClr val="F58F7C"/>
              </a:solidFill>
            </a:endParaRP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72A92813-46D6-4F66-81E3-A95B2FE37118}"/>
              </a:ext>
            </a:extLst>
          </xdr:cNvPr>
          <xdr:cNvSpPr txBox="1"/>
        </xdr:nvSpPr>
        <xdr:spPr>
          <a:xfrm>
            <a:off x="3294435" y="1042021"/>
            <a:ext cx="499110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rgbClr val="F58F7C"/>
                </a:solidFill>
              </a:rPr>
              <a:t>YEARS</a:t>
            </a:r>
            <a:endParaRPr lang="en-US" sz="1600" b="1">
              <a:solidFill>
                <a:srgbClr val="F58F7C"/>
              </a:solidFill>
            </a:endParaRPr>
          </a:p>
        </xdr:txBody>
      </xdr:sp>
    </xdr:grpSp>
    <xdr:clientData/>
  </xdr:twoCellAnchor>
  <xdr:twoCellAnchor>
    <xdr:from>
      <xdr:col>8</xdr:col>
      <xdr:colOff>487697</xdr:colOff>
      <xdr:row>0</xdr:row>
      <xdr:rowOff>277586</xdr:rowOff>
    </xdr:from>
    <xdr:to>
      <xdr:col>10</xdr:col>
      <xdr:colOff>420497</xdr:colOff>
      <xdr:row>2</xdr:row>
      <xdr:rowOff>164666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4EB9804F-62FF-D47D-6158-254E3244AE8F}"/>
            </a:ext>
          </a:extLst>
        </xdr:cNvPr>
        <xdr:cNvGrpSpPr/>
      </xdr:nvGrpSpPr>
      <xdr:grpSpPr>
        <a:xfrm>
          <a:off x="5615957" y="277586"/>
          <a:ext cx="1152000" cy="1152000"/>
          <a:chOff x="6090630" y="0"/>
          <a:chExt cx="1152000" cy="1152000"/>
        </a:xfrm>
      </xdr:grpSpPr>
      <xdr:sp macro="" textlink="">
        <xdr:nvSpPr>
          <xdr:cNvPr id="50" name="Rectangle: Rounded Corners 49">
            <a:extLst>
              <a:ext uri="{FF2B5EF4-FFF2-40B4-BE49-F238E27FC236}">
                <a16:creationId xmlns:a16="http://schemas.microsoft.com/office/drawing/2014/main" id="{B73E8539-ECAA-96AE-B1FE-A9A1CA48ABE5}"/>
              </a:ext>
            </a:extLst>
          </xdr:cNvPr>
          <xdr:cNvSpPr/>
        </xdr:nvSpPr>
        <xdr:spPr>
          <a:xfrm>
            <a:off x="6090630" y="0"/>
            <a:ext cx="1152000" cy="1152000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1F23D18A-A20C-4199-70C9-71384F1EFFA6}"/>
              </a:ext>
            </a:extLst>
          </xdr:cNvPr>
          <xdr:cNvSpPr txBox="1"/>
        </xdr:nvSpPr>
        <xdr:spPr>
          <a:xfrm>
            <a:off x="6293250" y="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EMPLOYED</a:t>
            </a:r>
          </a:p>
          <a:p>
            <a:pPr algn="ctr"/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&gt;3</a:t>
            </a:r>
            <a:r>
              <a:rPr lang="sr-Latn-RS" sz="1600" b="1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years</a:t>
            </a:r>
            <a:r>
              <a:rPr lang="sr-Latn-RS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        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Calculations!B21">
        <xdr:nvSpPr>
          <xdr:cNvPr id="52" name="Over3">
            <a:extLst>
              <a:ext uri="{FF2B5EF4-FFF2-40B4-BE49-F238E27FC236}">
                <a16:creationId xmlns:a16="http://schemas.microsoft.com/office/drawing/2014/main" id="{95D4E4B0-63AB-07BA-78CD-38D3214B4080}"/>
              </a:ext>
            </a:extLst>
          </xdr:cNvPr>
          <xdr:cNvSpPr txBox="1"/>
        </xdr:nvSpPr>
        <xdr:spPr>
          <a:xfrm>
            <a:off x="6125610" y="35814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marL="0" indent="0" algn="ctr"/>
            <a:fld id="{E7B26653-B9BE-4D46-B105-CB547EA495F7}" type="TxLink">
              <a:rPr lang="en-US" sz="3600" b="1" i="0" u="none" strike="noStrike">
                <a:solidFill>
                  <a:srgbClr val="F58F7C"/>
                </a:solidFill>
                <a:latin typeface="Calibri"/>
                <a:ea typeface="+mn-ea"/>
                <a:cs typeface="Calibri"/>
              </a:rPr>
              <a:pPr marL="0" indent="0" algn="ctr"/>
              <a:t>111</a:t>
            </a:fld>
            <a:endParaRPr lang="en-US" sz="3600" b="1" i="0" u="none" strike="noStrike">
              <a:solidFill>
                <a:srgbClr val="F58F7C"/>
              </a:solidFill>
              <a:latin typeface="Calibri"/>
              <a:ea typeface="+mn-ea"/>
              <a:cs typeface="Calibri"/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B002E31F-0631-884C-C9BC-650B4B9EECAD}"/>
              </a:ext>
            </a:extLst>
          </xdr:cNvPr>
          <xdr:cNvSpPr txBox="1"/>
        </xdr:nvSpPr>
        <xdr:spPr>
          <a:xfrm>
            <a:off x="6232291" y="807720"/>
            <a:ext cx="868679" cy="27432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rgbClr val="F58F7C"/>
                </a:solidFill>
              </a:rPr>
              <a:t>EMPLOYEES</a:t>
            </a:r>
            <a:endParaRPr lang="en-US" sz="1600" b="1">
              <a:solidFill>
                <a:srgbClr val="F58F7C"/>
              </a:solidFill>
            </a:endParaRPr>
          </a:p>
        </xdr:txBody>
      </xdr:sp>
    </xdr:grpSp>
    <xdr:clientData/>
  </xdr:twoCellAnchor>
  <xdr:twoCellAnchor>
    <xdr:from>
      <xdr:col>2</xdr:col>
      <xdr:colOff>193085</xdr:colOff>
      <xdr:row>0</xdr:row>
      <xdr:rowOff>296471</xdr:rowOff>
    </xdr:from>
    <xdr:to>
      <xdr:col>4</xdr:col>
      <xdr:colOff>125885</xdr:colOff>
      <xdr:row>2</xdr:row>
      <xdr:rowOff>191171</xdr:rowOff>
    </xdr:to>
    <xdr:grpSp>
      <xdr:nvGrpSpPr>
        <xdr:cNvPr id="105" name="Group 104">
          <a:extLst>
            <a:ext uri="{FF2B5EF4-FFF2-40B4-BE49-F238E27FC236}">
              <a16:creationId xmlns:a16="http://schemas.microsoft.com/office/drawing/2014/main" id="{7B898659-6DEE-4FE5-BB8B-129EDEA889F9}"/>
            </a:ext>
          </a:extLst>
        </xdr:cNvPr>
        <xdr:cNvGrpSpPr/>
      </xdr:nvGrpSpPr>
      <xdr:grpSpPr>
        <a:xfrm>
          <a:off x="1663745" y="296471"/>
          <a:ext cx="1152000" cy="1159620"/>
          <a:chOff x="2967990" y="220980"/>
          <a:chExt cx="1152000" cy="1159620"/>
        </a:xfrm>
      </xdr:grpSpPr>
      <xdr:sp macro="" textlink="">
        <xdr:nvSpPr>
          <xdr:cNvPr id="106" name="Rectangle: Rounded Corners 105">
            <a:extLst>
              <a:ext uri="{FF2B5EF4-FFF2-40B4-BE49-F238E27FC236}">
                <a16:creationId xmlns:a16="http://schemas.microsoft.com/office/drawing/2014/main" id="{2B1402EB-DF1E-68EB-1D68-C8D22AAD3F3F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325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7" name="TextBox 106">
            <a:extLst>
              <a:ext uri="{FF2B5EF4-FFF2-40B4-BE49-F238E27FC236}">
                <a16:creationId xmlns:a16="http://schemas.microsoft.com/office/drawing/2014/main" id="{517EADF9-78C9-C06B-68E2-7A40170EB35C}"/>
              </a:ext>
            </a:extLst>
          </xdr:cNvPr>
          <xdr:cNvSpPr txBox="1"/>
        </xdr:nvSpPr>
        <xdr:spPr>
          <a:xfrm>
            <a:off x="3170610" y="22098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400" b="1">
                <a:solidFill>
                  <a:srgbClr val="F58F7C"/>
                </a:solidFill>
              </a:rPr>
              <a:t>FEMALE</a:t>
            </a:r>
            <a:endParaRPr lang="en-US" sz="2000" b="1">
              <a:solidFill>
                <a:srgbClr val="F58F7C"/>
              </a:solidFill>
            </a:endParaRPr>
          </a:p>
        </xdr:txBody>
      </xdr:sp>
      <xdr:sp macro="" textlink="Calculations!C12">
        <xdr:nvSpPr>
          <xdr:cNvPr id="108" name="TextBox 107">
            <a:extLst>
              <a:ext uri="{FF2B5EF4-FFF2-40B4-BE49-F238E27FC236}">
                <a16:creationId xmlns:a16="http://schemas.microsoft.com/office/drawing/2014/main" id="{D9D2D5E8-6250-7D3D-1C2C-B0A3D4AAFDDF}"/>
              </a:ext>
            </a:extLst>
          </xdr:cNvPr>
          <xdr:cNvSpPr txBox="1"/>
        </xdr:nvSpPr>
        <xdr:spPr>
          <a:xfrm>
            <a:off x="3002970" y="57912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357E5DAE-4F7A-473B-B396-F64DF24B4CC0}" type="TxLink">
              <a:rPr lang="en-US" sz="36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pPr algn="ctr"/>
              <a:t>103</a:t>
            </a:fld>
            <a:endParaRPr lang="en-US" sz="88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  <xdr:twoCellAnchor>
    <xdr:from>
      <xdr:col>3</xdr:col>
      <xdr:colOff>551509</xdr:colOff>
      <xdr:row>0</xdr:row>
      <xdr:rowOff>104335</xdr:rowOff>
    </xdr:from>
    <xdr:to>
      <xdr:col>4</xdr:col>
      <xdr:colOff>178777</xdr:colOff>
      <xdr:row>1</xdr:row>
      <xdr:rowOff>134815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4D363C1-FBD5-4F21-BEC8-450AD669F4E4}"/>
            </a:ext>
          </a:extLst>
        </xdr:cNvPr>
        <xdr:cNvGrpSpPr/>
      </xdr:nvGrpSpPr>
      <xdr:grpSpPr>
        <a:xfrm>
          <a:off x="2631769" y="104335"/>
          <a:ext cx="236868" cy="662940"/>
          <a:chOff x="2198369" y="1202267"/>
          <a:chExt cx="730946" cy="2057400"/>
        </a:xfrm>
        <a:solidFill>
          <a:srgbClr val="F58F7C"/>
        </a:solidFill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12047C2B-916C-7B05-85FB-8E1A4A791321}"/>
              </a:ext>
            </a:extLst>
          </xdr:cNvPr>
          <xdr:cNvGrpSpPr/>
        </xdr:nvGrpSpPr>
        <xdr:grpSpPr>
          <a:xfrm>
            <a:off x="2198369" y="1202267"/>
            <a:ext cx="730946" cy="2057400"/>
            <a:chOff x="1025538" y="1202267"/>
            <a:chExt cx="730946" cy="2057400"/>
          </a:xfrm>
          <a:grpFill/>
        </xdr:grpSpPr>
        <xdr:sp macro="" textlink="">
          <xdr:nvSpPr>
            <xdr:cNvPr id="5" name="Oval 4">
              <a:extLst>
                <a:ext uri="{FF2B5EF4-FFF2-40B4-BE49-F238E27FC236}">
                  <a16:creationId xmlns:a16="http://schemas.microsoft.com/office/drawing/2014/main" id="{3BF35FA5-54FB-E8AF-B9C5-CAB07C3B263A}"/>
                </a:ext>
              </a:extLst>
            </xdr:cNvPr>
            <xdr:cNvSpPr/>
          </xdr:nvSpPr>
          <xdr:spPr>
            <a:xfrm>
              <a:off x="1158240" y="1202267"/>
              <a:ext cx="457200" cy="467360"/>
            </a:xfrm>
            <a:prstGeom prst="ellipse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" name="Rectangle: Rounded Corners 5">
              <a:extLst>
                <a:ext uri="{FF2B5EF4-FFF2-40B4-BE49-F238E27FC236}">
                  <a16:creationId xmlns:a16="http://schemas.microsoft.com/office/drawing/2014/main" id="{F89360F4-8210-D878-7295-571CE73EEA33}"/>
                </a:ext>
              </a:extLst>
            </xdr:cNvPr>
            <xdr:cNvSpPr/>
          </xdr:nvSpPr>
          <xdr:spPr>
            <a:xfrm>
              <a:off x="1179195" y="1708785"/>
              <a:ext cx="431165" cy="824865"/>
            </a:xfrm>
            <a:prstGeom prst="roundRect">
              <a:avLst/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" name="Rectangle: Rounded Corners 6">
              <a:extLst>
                <a:ext uri="{FF2B5EF4-FFF2-40B4-BE49-F238E27FC236}">
                  <a16:creationId xmlns:a16="http://schemas.microsoft.com/office/drawing/2014/main" id="{F6AA8140-DBC1-49AA-0664-3B3648BFE6B8}"/>
                </a:ext>
              </a:extLst>
            </xdr:cNvPr>
            <xdr:cNvSpPr/>
          </xdr:nvSpPr>
          <xdr:spPr>
            <a:xfrm rot="1478489">
              <a:off x="1025538" y="1691655"/>
              <a:ext cx="179487" cy="842961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" name="Rectangle: Rounded Corners 7">
              <a:extLst>
                <a:ext uri="{FF2B5EF4-FFF2-40B4-BE49-F238E27FC236}">
                  <a16:creationId xmlns:a16="http://schemas.microsoft.com/office/drawing/2014/main" id="{1AAC1AFC-5955-B0FB-C9FD-BBDE7905DC23}"/>
                </a:ext>
              </a:extLst>
            </xdr:cNvPr>
            <xdr:cNvSpPr/>
          </xdr:nvSpPr>
          <xdr:spPr>
            <a:xfrm rot="20121511" flipH="1">
              <a:off x="1576997" y="1684827"/>
              <a:ext cx="179487" cy="842961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" name="Rectangle: Rounded Corners 8">
              <a:extLst>
                <a:ext uri="{FF2B5EF4-FFF2-40B4-BE49-F238E27FC236}">
                  <a16:creationId xmlns:a16="http://schemas.microsoft.com/office/drawing/2014/main" id="{F9F0A316-5461-DAE7-84E1-2C81319434E1}"/>
                </a:ext>
              </a:extLst>
            </xdr:cNvPr>
            <xdr:cNvSpPr/>
          </xdr:nvSpPr>
          <xdr:spPr>
            <a:xfrm flipH="1">
              <a:off x="1176183" y="2374372"/>
              <a:ext cx="179487" cy="885295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75B5B194-BBCA-1000-E87D-2514F67CEA1A}"/>
                </a:ext>
              </a:extLst>
            </xdr:cNvPr>
            <xdr:cNvSpPr/>
          </xdr:nvSpPr>
          <xdr:spPr>
            <a:xfrm flipH="1">
              <a:off x="1431143" y="2374372"/>
              <a:ext cx="179487" cy="885295"/>
            </a:xfrm>
            <a:prstGeom prst="roundRect">
              <a:avLst>
                <a:gd name="adj" fmla="val 46254"/>
              </a:avLst>
            </a:prstGeom>
            <a:grp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Freeform: Shape 3">
            <a:extLst>
              <a:ext uri="{FF2B5EF4-FFF2-40B4-BE49-F238E27FC236}">
                <a16:creationId xmlns:a16="http://schemas.microsoft.com/office/drawing/2014/main" id="{43C50B28-5F77-271D-8A8C-18DEA04D68F3}"/>
              </a:ext>
            </a:extLst>
          </xdr:cNvPr>
          <xdr:cNvSpPr/>
        </xdr:nvSpPr>
        <xdr:spPr>
          <a:xfrm>
            <a:off x="2203797" y="1708783"/>
            <a:ext cx="720090" cy="1216344"/>
          </a:xfrm>
          <a:custGeom>
            <a:avLst/>
            <a:gdLst>
              <a:gd name="connsiteX0" fmla="*/ 273269 w 720090"/>
              <a:gd name="connsiteY0" fmla="*/ 0 h 1216344"/>
              <a:gd name="connsiteX1" fmla="*/ 448598 w 720090"/>
              <a:gd name="connsiteY1" fmla="*/ 0 h 1216344"/>
              <a:gd name="connsiteX2" fmla="*/ 720090 w 720090"/>
              <a:gd name="connsiteY2" fmla="*/ 1216344 h 1216344"/>
              <a:gd name="connsiteX3" fmla="*/ 0 w 720090"/>
              <a:gd name="connsiteY3" fmla="*/ 1216344 h 121634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20090" h="1216344">
                <a:moveTo>
                  <a:pt x="273269" y="0"/>
                </a:moveTo>
                <a:lnTo>
                  <a:pt x="448598" y="0"/>
                </a:lnTo>
                <a:lnTo>
                  <a:pt x="720090" y="1216344"/>
                </a:lnTo>
                <a:lnTo>
                  <a:pt x="0" y="1216344"/>
                </a:lnTo>
                <a:close/>
              </a:path>
            </a:pathLst>
          </a:cu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6</xdr:col>
      <xdr:colOff>451502</xdr:colOff>
      <xdr:row>0</xdr:row>
      <xdr:rowOff>269966</xdr:rowOff>
    </xdr:from>
    <xdr:to>
      <xdr:col>8</xdr:col>
      <xdr:colOff>384302</xdr:colOff>
      <xdr:row>2</xdr:row>
      <xdr:rowOff>164666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8B026CF9-876A-40CD-BB91-CE6B07482BE6}"/>
            </a:ext>
          </a:extLst>
        </xdr:cNvPr>
        <xdr:cNvGrpSpPr/>
      </xdr:nvGrpSpPr>
      <xdr:grpSpPr>
        <a:xfrm>
          <a:off x="4360562" y="269966"/>
          <a:ext cx="1152000" cy="1159620"/>
          <a:chOff x="2967990" y="220980"/>
          <a:chExt cx="1152000" cy="1159620"/>
        </a:xfrm>
      </xdr:grpSpPr>
      <xdr:sp macro="" textlink="">
        <xdr:nvSpPr>
          <xdr:cNvPr id="111" name="Rectangle: Rounded Corners 110">
            <a:extLst>
              <a:ext uri="{FF2B5EF4-FFF2-40B4-BE49-F238E27FC236}">
                <a16:creationId xmlns:a16="http://schemas.microsoft.com/office/drawing/2014/main" id="{A89E3F27-102A-BEEE-F636-7C2F155FB332}"/>
              </a:ext>
            </a:extLst>
          </xdr:cNvPr>
          <xdr:cNvSpPr/>
        </xdr:nvSpPr>
        <xdr:spPr>
          <a:xfrm>
            <a:off x="2967990" y="228600"/>
            <a:ext cx="1152000" cy="1152000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2" name="TextBox 111">
            <a:extLst>
              <a:ext uri="{FF2B5EF4-FFF2-40B4-BE49-F238E27FC236}">
                <a16:creationId xmlns:a16="http://schemas.microsoft.com/office/drawing/2014/main" id="{699216AC-92F4-E3B9-DBE1-ED35FA4B8D46}"/>
              </a:ext>
            </a:extLst>
          </xdr:cNvPr>
          <xdr:cNvSpPr txBox="1"/>
        </xdr:nvSpPr>
        <xdr:spPr>
          <a:xfrm>
            <a:off x="3170610" y="220980"/>
            <a:ext cx="746760" cy="4800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400" b="1">
                <a:solidFill>
                  <a:srgbClr val="4F4F51"/>
                </a:solidFill>
              </a:rPr>
              <a:t>MALE</a:t>
            </a:r>
            <a:endParaRPr lang="en-US" sz="2000" b="1">
              <a:solidFill>
                <a:srgbClr val="4F4F51"/>
              </a:solidFill>
            </a:endParaRPr>
          </a:p>
        </xdr:txBody>
      </xdr:sp>
      <xdr:sp macro="" textlink="Calculations!C11">
        <xdr:nvSpPr>
          <xdr:cNvPr id="113" name="TextBox 112">
            <a:extLst>
              <a:ext uri="{FF2B5EF4-FFF2-40B4-BE49-F238E27FC236}">
                <a16:creationId xmlns:a16="http://schemas.microsoft.com/office/drawing/2014/main" id="{50C665C6-F692-C39E-D6D3-64D1AFD9D6B4}"/>
              </a:ext>
            </a:extLst>
          </xdr:cNvPr>
          <xdr:cNvSpPr txBox="1"/>
        </xdr:nvSpPr>
        <xdr:spPr>
          <a:xfrm>
            <a:off x="3002970" y="579120"/>
            <a:ext cx="1082040" cy="5867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36000" rIns="36000" bIns="36000" rtlCol="0" anchor="ctr"/>
          <a:lstStyle/>
          <a:p>
            <a:pPr algn="ctr"/>
            <a:fld id="{0DA2D5FF-75F2-4412-B58D-8BF02032E84F}" type="TxLink">
              <a:rPr lang="en-US" sz="3600" b="1" i="0" u="none" strike="noStrike">
                <a:solidFill>
                  <a:schemeClr val="tx1">
                    <a:lumMod val="75000"/>
                    <a:lumOff val="25000"/>
                  </a:schemeClr>
                </a:solidFill>
                <a:latin typeface="Calibri"/>
                <a:cs typeface="Calibri"/>
              </a:rPr>
              <a:pPr algn="ctr"/>
              <a:t>86</a:t>
            </a:fld>
            <a:endParaRPr lang="en-US" sz="88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</xdr:grpSp>
    <xdr:clientData/>
  </xdr:twoCellAnchor>
  <xdr:twoCellAnchor>
    <xdr:from>
      <xdr:col>0</xdr:col>
      <xdr:colOff>260614</xdr:colOff>
      <xdr:row>7</xdr:row>
      <xdr:rowOff>254813</xdr:rowOff>
    </xdr:from>
    <xdr:to>
      <xdr:col>5</xdr:col>
      <xdr:colOff>202400</xdr:colOff>
      <xdr:row>11</xdr:row>
      <xdr:rowOff>399734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93103240-D7A5-9C76-751F-DDD2FBBFEE77}"/>
            </a:ext>
          </a:extLst>
        </xdr:cNvPr>
        <xdr:cNvGrpSpPr/>
      </xdr:nvGrpSpPr>
      <xdr:grpSpPr>
        <a:xfrm>
          <a:off x="260614" y="4323893"/>
          <a:ext cx="3241246" cy="2674761"/>
          <a:chOff x="152400" y="4353340"/>
          <a:chExt cx="3240157" cy="2849217"/>
        </a:xfrm>
      </xdr:grpSpPr>
      <xdr:sp macro="" textlink="">
        <xdr:nvSpPr>
          <xdr:cNvPr id="118" name="Rectangle: Rounded Corners 117">
            <a:extLst>
              <a:ext uri="{FF2B5EF4-FFF2-40B4-BE49-F238E27FC236}">
                <a16:creationId xmlns:a16="http://schemas.microsoft.com/office/drawing/2014/main" id="{6BF01B4D-DEF7-4EEC-B70F-D71F7955AAC4}"/>
              </a:ext>
            </a:extLst>
          </xdr:cNvPr>
          <xdr:cNvSpPr/>
        </xdr:nvSpPr>
        <xdr:spPr>
          <a:xfrm>
            <a:off x="185529" y="4353340"/>
            <a:ext cx="3180522" cy="284921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115" name="Chart 114">
            <a:extLst>
              <a:ext uri="{FF2B5EF4-FFF2-40B4-BE49-F238E27FC236}">
                <a16:creationId xmlns:a16="http://schemas.microsoft.com/office/drawing/2014/main" id="{DBC1C680-28D4-4874-AFC9-DD5DB3BAD3B7}"/>
              </a:ext>
            </a:extLst>
          </xdr:cNvPr>
          <xdr:cNvGraphicFramePr>
            <a:graphicFrameLocks/>
          </xdr:cNvGraphicFramePr>
        </xdr:nvGraphicFramePr>
        <xdr:xfrm>
          <a:off x="152400" y="4373215"/>
          <a:ext cx="3240157" cy="28227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  <xdr:twoCellAnchor>
    <xdr:from>
      <xdr:col>5</xdr:col>
      <xdr:colOff>412431</xdr:colOff>
      <xdr:row>7</xdr:row>
      <xdr:rowOff>254813</xdr:rowOff>
    </xdr:from>
    <xdr:to>
      <xdr:col>10</xdr:col>
      <xdr:colOff>578081</xdr:colOff>
      <xdr:row>11</xdr:row>
      <xdr:rowOff>399734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D7BF895C-B373-43F8-B0A6-CF9F0078E9AF}"/>
            </a:ext>
          </a:extLst>
        </xdr:cNvPr>
        <xdr:cNvGrpSpPr/>
      </xdr:nvGrpSpPr>
      <xdr:grpSpPr>
        <a:xfrm>
          <a:off x="3711891" y="4323893"/>
          <a:ext cx="3213650" cy="2674761"/>
          <a:chOff x="152401" y="4353340"/>
          <a:chExt cx="3213650" cy="2849217"/>
        </a:xfrm>
      </xdr:grpSpPr>
      <xdr:sp macro="" textlink="">
        <xdr:nvSpPr>
          <xdr:cNvPr id="121" name="Rectangle: Rounded Corners 120">
            <a:extLst>
              <a:ext uri="{FF2B5EF4-FFF2-40B4-BE49-F238E27FC236}">
                <a16:creationId xmlns:a16="http://schemas.microsoft.com/office/drawing/2014/main" id="{B1B41705-9D74-8488-5516-74E462220994}"/>
              </a:ext>
            </a:extLst>
          </xdr:cNvPr>
          <xdr:cNvSpPr/>
        </xdr:nvSpPr>
        <xdr:spPr>
          <a:xfrm>
            <a:off x="185529" y="4353340"/>
            <a:ext cx="3180522" cy="2849217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122" name="Chart 121">
            <a:extLst>
              <a:ext uri="{FF2B5EF4-FFF2-40B4-BE49-F238E27FC236}">
                <a16:creationId xmlns:a16="http://schemas.microsoft.com/office/drawing/2014/main" id="{76D4B4CC-77E0-EE89-2547-1BB31E8086A1}"/>
              </a:ext>
            </a:extLst>
          </xdr:cNvPr>
          <xdr:cNvGraphicFramePr>
            <a:graphicFrameLocks/>
          </xdr:cNvGraphicFramePr>
        </xdr:nvGraphicFramePr>
        <xdr:xfrm>
          <a:off x="152401" y="4369056"/>
          <a:ext cx="3175170" cy="27802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6</xdr:col>
      <xdr:colOff>435773</xdr:colOff>
      <xdr:row>0</xdr:row>
      <xdr:rowOff>112379</xdr:rowOff>
    </xdr:from>
    <xdr:to>
      <xdr:col>7</xdr:col>
      <xdr:colOff>54430</xdr:colOff>
      <xdr:row>1</xdr:row>
      <xdr:rowOff>86637</xdr:rowOff>
    </xdr:to>
    <xdr:grpSp>
      <xdr:nvGrpSpPr>
        <xdr:cNvPr id="20" name="Group 19">
          <a:extLst>
            <a:ext uri="{FF2B5EF4-FFF2-40B4-BE49-F238E27FC236}">
              <a16:creationId xmlns:a16="http://schemas.microsoft.com/office/drawing/2014/main" id="{F5A27C61-ABAC-F628-1FE9-FE73AB1DBB8C}"/>
            </a:ext>
          </a:extLst>
        </xdr:cNvPr>
        <xdr:cNvGrpSpPr/>
      </xdr:nvGrpSpPr>
      <xdr:grpSpPr>
        <a:xfrm>
          <a:off x="4344833" y="112379"/>
          <a:ext cx="228257" cy="606718"/>
          <a:chOff x="1025538" y="1202267"/>
          <a:chExt cx="730946" cy="2057400"/>
        </a:xfrm>
        <a:solidFill>
          <a:srgbClr val="4F4F51"/>
        </a:solidFill>
      </xdr:grpSpPr>
      <xdr:sp macro="" textlink="">
        <xdr:nvSpPr>
          <xdr:cNvPr id="21" name="Oval 20">
            <a:extLst>
              <a:ext uri="{FF2B5EF4-FFF2-40B4-BE49-F238E27FC236}">
                <a16:creationId xmlns:a16="http://schemas.microsoft.com/office/drawing/2014/main" id="{51C0E9AE-05FD-7ECE-9AC2-CCC5026D6D11}"/>
              </a:ext>
            </a:extLst>
          </xdr:cNvPr>
          <xdr:cNvSpPr/>
        </xdr:nvSpPr>
        <xdr:spPr>
          <a:xfrm>
            <a:off x="1158240" y="1202267"/>
            <a:ext cx="457200" cy="467360"/>
          </a:xfrm>
          <a:prstGeom prst="ellips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2" name="Rectangle: Rounded Corners 21">
            <a:extLst>
              <a:ext uri="{FF2B5EF4-FFF2-40B4-BE49-F238E27FC236}">
                <a16:creationId xmlns:a16="http://schemas.microsoft.com/office/drawing/2014/main" id="{9F027511-68EA-C7F9-E211-8E522536CF58}"/>
              </a:ext>
            </a:extLst>
          </xdr:cNvPr>
          <xdr:cNvSpPr/>
        </xdr:nvSpPr>
        <xdr:spPr>
          <a:xfrm>
            <a:off x="1179195" y="1708785"/>
            <a:ext cx="431165" cy="824865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4672AE7B-E703-88B1-D3FC-2370D70686B3}"/>
              </a:ext>
            </a:extLst>
          </xdr:cNvPr>
          <xdr:cNvSpPr/>
        </xdr:nvSpPr>
        <xdr:spPr>
          <a:xfrm rot="1478489">
            <a:off x="1025538" y="1691655"/>
            <a:ext cx="179487" cy="842961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7B8CD979-A67B-C956-0570-37954AF35555}"/>
              </a:ext>
            </a:extLst>
          </xdr:cNvPr>
          <xdr:cNvSpPr/>
        </xdr:nvSpPr>
        <xdr:spPr>
          <a:xfrm rot="20121511" flipH="1">
            <a:off x="1576997" y="1684827"/>
            <a:ext cx="179487" cy="842961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DF7BC81A-BCA6-9F40-8A86-E228CD6632E4}"/>
              </a:ext>
            </a:extLst>
          </xdr:cNvPr>
          <xdr:cNvSpPr/>
        </xdr:nvSpPr>
        <xdr:spPr>
          <a:xfrm flipH="1">
            <a:off x="1179993" y="2374372"/>
            <a:ext cx="179487" cy="885295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sp macro="" textlink="">
        <xdr:nvSpPr>
          <xdr:cNvPr id="26" name="Rectangle: Rounded Corners 25">
            <a:extLst>
              <a:ext uri="{FF2B5EF4-FFF2-40B4-BE49-F238E27FC236}">
                <a16:creationId xmlns:a16="http://schemas.microsoft.com/office/drawing/2014/main" id="{61A0367A-1580-38A7-7B3A-9EF7AF60D3F7}"/>
              </a:ext>
            </a:extLst>
          </xdr:cNvPr>
          <xdr:cNvSpPr/>
        </xdr:nvSpPr>
        <xdr:spPr>
          <a:xfrm flipH="1">
            <a:off x="1431143" y="2374372"/>
            <a:ext cx="179487" cy="885295"/>
          </a:xfrm>
          <a:prstGeom prst="roundRect">
            <a:avLst>
              <a:gd name="adj" fmla="val 46254"/>
            </a:avLst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</xdr:grpSp>
    <xdr:clientData/>
  </xdr:twoCellAnchor>
  <xdr:twoCellAnchor>
    <xdr:from>
      <xdr:col>2</xdr:col>
      <xdr:colOff>110331</xdr:colOff>
      <xdr:row>0</xdr:row>
      <xdr:rowOff>261226</xdr:rowOff>
    </xdr:from>
    <xdr:to>
      <xdr:col>8</xdr:col>
      <xdr:colOff>553676</xdr:colOff>
      <xdr:row>4</xdr:row>
      <xdr:rowOff>158741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CB15C3F7-B2BB-72EF-13EB-00F59B584ED3}"/>
            </a:ext>
          </a:extLst>
        </xdr:cNvPr>
        <xdr:cNvGrpSpPr/>
      </xdr:nvGrpSpPr>
      <xdr:grpSpPr>
        <a:xfrm>
          <a:off x="1580991" y="261226"/>
          <a:ext cx="4100945" cy="2427355"/>
          <a:chOff x="1407622" y="1598084"/>
          <a:chExt cx="4100945" cy="2427355"/>
        </a:xfrm>
      </xdr:grpSpPr>
      <xdr:sp macro="" textlink="">
        <xdr:nvSpPr>
          <xdr:cNvPr id="42" name="Oval 41">
            <a:extLst>
              <a:ext uri="{FF2B5EF4-FFF2-40B4-BE49-F238E27FC236}">
                <a16:creationId xmlns:a16="http://schemas.microsoft.com/office/drawing/2014/main" id="{01EC522C-5D68-C18E-ACEC-3AC2590BE7DD}"/>
              </a:ext>
            </a:extLst>
          </xdr:cNvPr>
          <xdr:cNvSpPr/>
        </xdr:nvSpPr>
        <xdr:spPr>
          <a:xfrm>
            <a:off x="2378094" y="1598084"/>
            <a:ext cx="2160000" cy="2160000"/>
          </a:xfrm>
          <a:prstGeom prst="ellipse">
            <a:avLst/>
          </a:prstGeom>
          <a:solidFill>
            <a:schemeClr val="bg1">
              <a:alpha val="61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41" name="Group 40">
            <a:extLst>
              <a:ext uri="{FF2B5EF4-FFF2-40B4-BE49-F238E27FC236}">
                <a16:creationId xmlns:a16="http://schemas.microsoft.com/office/drawing/2014/main" id="{51509C76-F253-5C53-C58A-6C106523CEDD}"/>
              </a:ext>
            </a:extLst>
          </xdr:cNvPr>
          <xdr:cNvGrpSpPr/>
        </xdr:nvGrpSpPr>
        <xdr:grpSpPr>
          <a:xfrm>
            <a:off x="1407622" y="1620289"/>
            <a:ext cx="4100945" cy="2405150"/>
            <a:chOff x="1209502" y="184958"/>
            <a:chExt cx="4100945" cy="2405150"/>
          </a:xfrm>
          <a:noFill/>
        </xdr:grpSpPr>
        <xdr:graphicFrame macro="">
          <xdr:nvGraphicFramePr>
            <xdr:cNvPr id="36" name="Chart 35">
              <a:extLst>
                <a:ext uri="{FF2B5EF4-FFF2-40B4-BE49-F238E27FC236}">
                  <a16:creationId xmlns:a16="http://schemas.microsoft.com/office/drawing/2014/main" id="{D6F8EE06-5887-4993-AA5E-EB0D3F1BB010}"/>
                </a:ext>
              </a:extLst>
            </xdr:cNvPr>
            <xdr:cNvGraphicFramePr>
              <a:graphicFrameLocks/>
            </xdr:cNvGraphicFramePr>
          </xdr:nvGraphicFramePr>
          <xdr:xfrm>
            <a:off x="1209502" y="184958"/>
            <a:ext cx="4100945" cy="24051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Calculations!B4">
          <xdr:nvSpPr>
            <xdr:cNvPr id="37" name="TextBox 36">
              <a:extLst>
                <a:ext uri="{FF2B5EF4-FFF2-40B4-BE49-F238E27FC236}">
                  <a16:creationId xmlns:a16="http://schemas.microsoft.com/office/drawing/2014/main" id="{56D94182-5452-8310-8F1B-8FD5B5A094DA}"/>
                </a:ext>
              </a:extLst>
            </xdr:cNvPr>
            <xdr:cNvSpPr txBox="1"/>
          </xdr:nvSpPr>
          <xdr:spPr>
            <a:xfrm>
              <a:off x="2718954" y="937260"/>
              <a:ext cx="1082040" cy="58674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/>
            <a:lstStyle/>
            <a:p>
              <a:pPr algn="ctr"/>
              <a:fld id="{0E373D6B-013B-4207-8767-BA33EDADBEA6}" type="TxLink">
                <a:rPr lang="en-US" sz="36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ctr"/>
                <a:t>189</a:t>
              </a:fld>
              <a:endParaRPr lang="en-US" sz="36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  <xdr:sp macro="" textlink="Calculations!B9">
          <xdr:nvSpPr>
            <xdr:cNvPr id="38" name="TextBox 37">
              <a:extLst>
                <a:ext uri="{FF2B5EF4-FFF2-40B4-BE49-F238E27FC236}">
                  <a16:creationId xmlns:a16="http://schemas.microsoft.com/office/drawing/2014/main" id="{96DB4600-CF07-4257-9D8D-FFB8722FFA5F}"/>
                </a:ext>
              </a:extLst>
            </xdr:cNvPr>
            <xdr:cNvSpPr txBox="1"/>
          </xdr:nvSpPr>
          <xdr:spPr>
            <a:xfrm>
              <a:off x="2928504" y="1406415"/>
              <a:ext cx="662940" cy="25146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/>
            <a:lstStyle/>
            <a:p>
              <a:pPr marL="0" indent="0" algn="ctr"/>
              <a:fld id="{F1A9E8E6-C65A-4A99-BF21-8B80CA8227CA}" type="TxLink">
                <a:rPr lang="en-US" sz="1400" b="1" i="0" u="none" strike="noStrike">
                  <a:solidFill>
                    <a:srgbClr val="F58F7C"/>
                  </a:solidFill>
                  <a:latin typeface="Calibri"/>
                  <a:ea typeface="+mn-ea"/>
                  <a:cs typeface="Calibri"/>
                </a:rPr>
                <a:pPr marL="0" indent="0" algn="ctr"/>
                <a:t>+6.2%</a:t>
              </a:fld>
              <a:endParaRPr lang="en-US" sz="1400" b="1" i="0" u="none" strike="noStrike">
                <a:solidFill>
                  <a:srgbClr val="F58F7C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id="{82C2EF70-3FAB-31FC-8000-D989739BACA8}"/>
                </a:ext>
              </a:extLst>
            </xdr:cNvPr>
            <xdr:cNvSpPr txBox="1"/>
          </xdr:nvSpPr>
          <xdr:spPr>
            <a:xfrm>
              <a:off x="2657994" y="1546860"/>
              <a:ext cx="1203960" cy="304800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 anchorCtr="0"/>
            <a:lstStyle/>
            <a:p>
              <a:pPr algn="ctr"/>
              <a:r>
                <a:rPr lang="sr-Latn-RS" sz="110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VS</a:t>
              </a:r>
              <a:r>
                <a:rPr lang="sr-Latn-RS" sz="1100" b="1" baseline="0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 6 months ago</a:t>
              </a:r>
              <a:endParaRPr lang="en-US" sz="11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14</xdr:col>
      <xdr:colOff>598713</xdr:colOff>
      <xdr:row>7</xdr:row>
      <xdr:rowOff>118542</xdr:rowOff>
    </xdr:from>
    <xdr:to>
      <xdr:col>14</xdr:col>
      <xdr:colOff>4767513</xdr:colOff>
      <xdr:row>11</xdr:row>
      <xdr:rowOff>449331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BB89EF08-C8C1-B1EA-728F-C83C638200AE}"/>
            </a:ext>
          </a:extLst>
        </xdr:cNvPr>
        <xdr:cNvGrpSpPr/>
      </xdr:nvGrpSpPr>
      <xdr:grpSpPr>
        <a:xfrm>
          <a:off x="12310653" y="4187622"/>
          <a:ext cx="4168800" cy="2860629"/>
          <a:chOff x="-452691" y="7328454"/>
          <a:chExt cx="4172342" cy="2831193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9F5AF71C-1987-4E72-8200-DE89BE899EB9}"/>
              </a:ext>
            </a:extLst>
          </xdr:cNvPr>
          <xdr:cNvSpPr/>
        </xdr:nvSpPr>
        <xdr:spPr>
          <a:xfrm>
            <a:off x="-452691" y="7328454"/>
            <a:ext cx="4172342" cy="2753233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11" name="Chart 10">
            <a:extLst>
              <a:ext uri="{FF2B5EF4-FFF2-40B4-BE49-F238E27FC236}">
                <a16:creationId xmlns:a16="http://schemas.microsoft.com/office/drawing/2014/main" id="{4CCAD8E9-5178-4782-B102-32604A35C98A}"/>
              </a:ext>
            </a:extLst>
          </xdr:cNvPr>
          <xdr:cNvGraphicFramePr>
            <a:graphicFrameLocks/>
          </xdr:cNvGraphicFramePr>
        </xdr:nvGraphicFramePr>
        <xdr:xfrm>
          <a:off x="-8599" y="7896074"/>
          <a:ext cx="3194538" cy="22635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3088596-CE55-4AB7-B1F0-4EA4209CFF37}"/>
              </a:ext>
            </a:extLst>
          </xdr:cNvPr>
          <xdr:cNvSpPr txBox="1"/>
        </xdr:nvSpPr>
        <xdr:spPr>
          <a:xfrm>
            <a:off x="159352" y="7438756"/>
            <a:ext cx="3023673" cy="450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800" b="1">
                <a:solidFill>
                  <a:schemeClr val="tx1">
                    <a:lumMod val="75000"/>
                    <a:lumOff val="25000"/>
                  </a:schemeClr>
                </a:solidFill>
              </a:rPr>
              <a:t>EMPLOYEE EVALUATION</a:t>
            </a:r>
          </a:p>
          <a:p>
            <a:pPr algn="ctr"/>
            <a:r>
              <a:rPr lang="sr-Latn-RS" sz="1050" b="1">
                <a:solidFill>
                  <a:srgbClr val="F58F7C"/>
                </a:solidFill>
              </a:rPr>
              <a:t>NOW VS 6 MONTHS AGO</a:t>
            </a:r>
            <a:endParaRPr lang="en-US" sz="1400" b="1">
              <a:solidFill>
                <a:srgbClr val="F58F7C"/>
              </a:solidFill>
            </a:endParaRPr>
          </a:p>
        </xdr:txBody>
      </xdr:sp>
    </xdr:grpSp>
    <xdr:clientData/>
  </xdr:twoCellAnchor>
  <xdr:twoCellAnchor>
    <xdr:from>
      <xdr:col>14</xdr:col>
      <xdr:colOff>138545</xdr:colOff>
      <xdr:row>0</xdr:row>
      <xdr:rowOff>213661</xdr:rowOff>
    </xdr:from>
    <xdr:to>
      <xdr:col>14</xdr:col>
      <xdr:colOff>5126181</xdr:colOff>
      <xdr:row>6</xdr:row>
      <xdr:rowOff>124699</xdr:rowOff>
    </xdr:to>
    <xdr:grpSp>
      <xdr:nvGrpSpPr>
        <xdr:cNvPr id="28" name="Group 27">
          <a:extLst>
            <a:ext uri="{FF2B5EF4-FFF2-40B4-BE49-F238E27FC236}">
              <a16:creationId xmlns:a16="http://schemas.microsoft.com/office/drawing/2014/main" id="{F96560C9-A285-2B92-DA98-EF56BB70CA89}"/>
            </a:ext>
          </a:extLst>
        </xdr:cNvPr>
        <xdr:cNvGrpSpPr/>
      </xdr:nvGrpSpPr>
      <xdr:grpSpPr>
        <a:xfrm>
          <a:off x="11850485" y="213661"/>
          <a:ext cx="4987636" cy="3705798"/>
          <a:chOff x="2939143" y="7163816"/>
          <a:chExt cx="4100945" cy="3035717"/>
        </a:xfrm>
      </xdr:grpSpPr>
      <xdr:sp macro="" textlink="">
        <xdr:nvSpPr>
          <xdr:cNvPr id="19" name="Rectangle: Rounded Corners 18">
            <a:extLst>
              <a:ext uri="{FF2B5EF4-FFF2-40B4-BE49-F238E27FC236}">
                <a16:creationId xmlns:a16="http://schemas.microsoft.com/office/drawing/2014/main" id="{AAA1F3C4-C896-4A46-B20E-DCDE1B42BDDA}"/>
              </a:ext>
            </a:extLst>
          </xdr:cNvPr>
          <xdr:cNvSpPr/>
        </xdr:nvSpPr>
        <xdr:spPr>
          <a:xfrm>
            <a:off x="3315063" y="7163816"/>
            <a:ext cx="3428846" cy="2855541"/>
          </a:xfrm>
          <a:prstGeom prst="roundRect">
            <a:avLst>
              <a:gd name="adj" fmla="val 0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F6720EC2-2463-F15F-697E-533F8E85680C}"/>
              </a:ext>
            </a:extLst>
          </xdr:cNvPr>
          <xdr:cNvGrpSpPr/>
        </xdr:nvGrpSpPr>
        <xdr:grpSpPr>
          <a:xfrm>
            <a:off x="2939143" y="7794382"/>
            <a:ext cx="4100945" cy="2405151"/>
            <a:chOff x="1209502" y="308830"/>
            <a:chExt cx="4100945" cy="2405150"/>
          </a:xfrm>
          <a:noFill/>
        </xdr:grpSpPr>
        <xdr:graphicFrame macro="">
          <xdr:nvGraphicFramePr>
            <xdr:cNvPr id="18" name="Chart 17">
              <a:extLst>
                <a:ext uri="{FF2B5EF4-FFF2-40B4-BE49-F238E27FC236}">
                  <a16:creationId xmlns:a16="http://schemas.microsoft.com/office/drawing/2014/main" id="{AAAB292F-A1FF-FFED-61A9-DF5DA57ADAA2}"/>
                </a:ext>
              </a:extLst>
            </xdr:cNvPr>
            <xdr:cNvGraphicFramePr>
              <a:graphicFrameLocks/>
            </xdr:cNvGraphicFramePr>
          </xdr:nvGraphicFramePr>
          <xdr:xfrm>
            <a:off x="1209502" y="308830"/>
            <a:ext cx="4100945" cy="240515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5"/>
            </a:graphicData>
          </a:graphic>
        </xdr:graphicFrame>
        <xdr:sp macro="" textlink="Calculations!K37">
          <xdr:nvSpPr>
            <xdr:cNvPr id="39" name="TextBox 38">
              <a:extLst>
                <a:ext uri="{FF2B5EF4-FFF2-40B4-BE49-F238E27FC236}">
                  <a16:creationId xmlns:a16="http://schemas.microsoft.com/office/drawing/2014/main" id="{E53DEB48-323A-9825-DA7B-A572453446E7}"/>
                </a:ext>
              </a:extLst>
            </xdr:cNvPr>
            <xdr:cNvSpPr txBox="1"/>
          </xdr:nvSpPr>
          <xdr:spPr>
            <a:xfrm>
              <a:off x="2730346" y="999652"/>
              <a:ext cx="1082040" cy="450853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/>
            <a:lstStyle/>
            <a:p>
              <a:pPr algn="ctr"/>
              <a:fld id="{283FD541-628F-49A4-BA42-164EB95A8CA8}" type="TxLink">
                <a:rPr lang="en-US" sz="4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ctr"/>
                <a:t>4.0</a:t>
              </a:fld>
              <a:endParaRPr lang="en-US" sz="115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  <xdr:sp macro="" textlink="Calculations!L38">
          <xdr:nvSpPr>
            <xdr:cNvPr id="49" name="TextBox 48">
              <a:extLst>
                <a:ext uri="{FF2B5EF4-FFF2-40B4-BE49-F238E27FC236}">
                  <a16:creationId xmlns:a16="http://schemas.microsoft.com/office/drawing/2014/main" id="{846460FF-4DD3-1E86-AD54-14431DF894BE}"/>
                </a:ext>
              </a:extLst>
            </xdr:cNvPr>
            <xdr:cNvSpPr txBox="1"/>
          </xdr:nvSpPr>
          <xdr:spPr>
            <a:xfrm>
              <a:off x="2884055" y="1378521"/>
              <a:ext cx="775738" cy="328639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/>
            <a:lstStyle/>
            <a:p>
              <a:pPr marL="0" indent="0" algn="ctr"/>
              <a:fld id="{6A2E4C52-CE8C-4544-B25C-74736C304D63}" type="TxLink">
                <a:rPr lang="en-US" sz="2000" b="1" i="0" u="none" strike="noStrike">
                  <a:solidFill>
                    <a:srgbClr val="F58F7C"/>
                  </a:solidFill>
                  <a:latin typeface="Calibri"/>
                  <a:ea typeface="+mn-ea"/>
                  <a:cs typeface="Calibri"/>
                </a:rPr>
                <a:pPr marL="0" indent="0" algn="ctr"/>
                <a:t>+2.7%</a:t>
              </a:fld>
              <a:endParaRPr lang="en-US" sz="2800" b="1" i="0" u="none" strike="noStrike">
                <a:solidFill>
                  <a:srgbClr val="F58F7C"/>
                </a:solidFill>
                <a:latin typeface="Calibri"/>
                <a:ea typeface="+mn-ea"/>
                <a:cs typeface="Calibri"/>
              </a:endParaRPr>
            </a:p>
          </xdr:txBody>
        </xdr:sp>
        <xdr:sp macro="" textlink="">
          <xdr:nvSpPr>
            <xdr:cNvPr id="55" name="TextBox 54">
              <a:extLst>
                <a:ext uri="{FF2B5EF4-FFF2-40B4-BE49-F238E27FC236}">
                  <a16:creationId xmlns:a16="http://schemas.microsoft.com/office/drawing/2014/main" id="{46EBAA34-5B2E-B8EF-9B18-FC9312D23F35}"/>
                </a:ext>
              </a:extLst>
            </xdr:cNvPr>
            <xdr:cNvSpPr txBox="1"/>
          </xdr:nvSpPr>
          <xdr:spPr>
            <a:xfrm>
              <a:off x="2657994" y="1660043"/>
              <a:ext cx="1203960" cy="229995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36000" tIns="36000" rIns="36000" bIns="36000" rtlCol="0" anchor="ctr" anchorCtr="0"/>
            <a:lstStyle/>
            <a:p>
              <a:pPr algn="ctr"/>
              <a:r>
                <a:rPr lang="sr-Latn-RS" sz="1100" b="1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VS</a:t>
              </a:r>
              <a:r>
                <a:rPr lang="sr-Latn-RS" sz="1100" b="1" baseline="0">
                  <a:solidFill>
                    <a:schemeClr val="tx1">
                      <a:lumMod val="75000"/>
                      <a:lumOff val="25000"/>
                    </a:schemeClr>
                  </a:solidFill>
                </a:rPr>
                <a:t> 6 months ago</a:t>
              </a:r>
              <a:endParaRPr lang="en-US" sz="11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A9FBCD8A-9902-4BDC-9DB7-47163F9C9314}"/>
              </a:ext>
            </a:extLst>
          </xdr:cNvPr>
          <xdr:cNvSpPr txBox="1"/>
        </xdr:nvSpPr>
        <xdr:spPr>
          <a:xfrm>
            <a:off x="3918976" y="7369834"/>
            <a:ext cx="2292626" cy="4525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800" b="1">
                <a:solidFill>
                  <a:schemeClr val="tx1">
                    <a:lumMod val="75000"/>
                    <a:lumOff val="25000"/>
                  </a:schemeClr>
                </a:solidFill>
              </a:rPr>
              <a:t>EMPLOYEE GRADES</a:t>
            </a:r>
          </a:p>
          <a:p>
            <a:pPr algn="ctr"/>
            <a:r>
              <a:rPr lang="sr-Latn-RS" sz="1050" b="1">
                <a:solidFill>
                  <a:srgbClr val="F58F7C"/>
                </a:solidFill>
              </a:rPr>
              <a:t>NOW VS 6 MONTHS AGO</a:t>
            </a:r>
            <a:endParaRPr lang="en-US" sz="1400" b="1">
              <a:solidFill>
                <a:srgbClr val="F58F7C"/>
              </a:solidFill>
            </a:endParaRPr>
          </a:p>
        </xdr:txBody>
      </xdr:sp>
    </xdr:grpSp>
    <xdr:clientData/>
  </xdr:twoCellAnchor>
  <xdr:twoCellAnchor>
    <xdr:from>
      <xdr:col>12</xdr:col>
      <xdr:colOff>278399</xdr:colOff>
      <xdr:row>0</xdr:row>
      <xdr:rowOff>134972</xdr:rowOff>
    </xdr:from>
    <xdr:to>
      <xdr:col>12</xdr:col>
      <xdr:colOff>2928228</xdr:colOff>
      <xdr:row>11</xdr:row>
      <xdr:rowOff>464959</xdr:rowOff>
    </xdr:to>
    <xdr:grpSp>
      <xdr:nvGrpSpPr>
        <xdr:cNvPr id="83" name="Group 82">
          <a:extLst>
            <a:ext uri="{FF2B5EF4-FFF2-40B4-BE49-F238E27FC236}">
              <a16:creationId xmlns:a16="http://schemas.microsoft.com/office/drawing/2014/main" id="{214FC3A8-004B-F2AD-A844-8BB181C0749B}"/>
            </a:ext>
          </a:extLst>
        </xdr:cNvPr>
        <xdr:cNvGrpSpPr/>
      </xdr:nvGrpSpPr>
      <xdr:grpSpPr>
        <a:xfrm>
          <a:off x="8043179" y="134972"/>
          <a:ext cx="2649829" cy="6928907"/>
          <a:chOff x="9157563" y="134972"/>
          <a:chExt cx="3497402" cy="6915844"/>
        </a:xfrm>
      </xdr:grpSpPr>
      <xdr:grpSp>
        <xdr:nvGrpSpPr>
          <xdr:cNvPr id="76" name="Group 75">
            <a:extLst>
              <a:ext uri="{FF2B5EF4-FFF2-40B4-BE49-F238E27FC236}">
                <a16:creationId xmlns:a16="http://schemas.microsoft.com/office/drawing/2014/main" id="{A809FAD6-B831-DAFB-0681-BF83BA2BCF86}"/>
              </a:ext>
            </a:extLst>
          </xdr:cNvPr>
          <xdr:cNvGrpSpPr/>
        </xdr:nvGrpSpPr>
        <xdr:grpSpPr>
          <a:xfrm>
            <a:off x="9157563" y="1968683"/>
            <a:ext cx="3497402" cy="1790498"/>
            <a:chOff x="9453654" y="2761574"/>
            <a:chExt cx="3497402" cy="1793763"/>
          </a:xfrm>
        </xdr:grpSpPr>
        <xdr:graphicFrame macro="">
          <xdr:nvGraphicFramePr>
            <xdr:cNvPr id="75" name="Chart 74">
              <a:extLst>
                <a:ext uri="{FF2B5EF4-FFF2-40B4-BE49-F238E27FC236}">
                  <a16:creationId xmlns:a16="http://schemas.microsoft.com/office/drawing/2014/main" id="{13EDD406-F689-454D-95D1-9980677043BF}"/>
                </a:ext>
              </a:extLst>
            </xdr:cNvPr>
            <xdr:cNvGraphicFramePr>
              <a:graphicFrameLocks/>
            </xdr:cNvGraphicFramePr>
          </xdr:nvGraphicFramePr>
          <xdr:xfrm>
            <a:off x="9453654" y="3014107"/>
            <a:ext cx="1296214" cy="12913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graphicFrame macro="">
          <xdr:nvGraphicFramePr>
            <xdr:cNvPr id="90" name="Chart 89">
              <a:extLst>
                <a:ext uri="{FF2B5EF4-FFF2-40B4-BE49-F238E27FC236}">
                  <a16:creationId xmlns:a16="http://schemas.microsoft.com/office/drawing/2014/main" id="{B1C0A9FF-0542-4833-84E4-EF9A502197F6}"/>
                </a:ext>
              </a:extLst>
            </xdr:cNvPr>
            <xdr:cNvGraphicFramePr>
              <a:graphicFrameLocks/>
            </xdr:cNvGraphicFramePr>
          </xdr:nvGraphicFramePr>
          <xdr:xfrm>
            <a:off x="10552365" y="2761574"/>
            <a:ext cx="2398691" cy="179376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7"/>
            </a:graphicData>
          </a:graphic>
        </xdr:graphicFrame>
        <xdr:sp macro="" textlink="Calculations!E2">
          <xdr:nvSpPr>
            <xdr:cNvPr id="91" name="TextBox 90">
              <a:extLst>
                <a:ext uri="{FF2B5EF4-FFF2-40B4-BE49-F238E27FC236}">
                  <a16:creationId xmlns:a16="http://schemas.microsoft.com/office/drawing/2014/main" id="{A67CC483-8A5A-1D52-9BC2-75508BB583D7}"/>
                </a:ext>
              </a:extLst>
            </xdr:cNvPr>
            <xdr:cNvSpPr txBox="1"/>
          </xdr:nvSpPr>
          <xdr:spPr>
            <a:xfrm>
              <a:off x="9608236" y="2765597"/>
              <a:ext cx="1800000" cy="2495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l"/>
              <a:fld id="{F893688B-DAB8-4B1E-A847-B9AFAA1D8DFA}" type="TxLink">
                <a:rPr lang="en-US" sz="10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l"/>
                <a:t>Department QC</a:t>
              </a:fld>
              <a:endParaRPr lang="en-US" sz="10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  <xdr:grpSp>
        <xdr:nvGrpSpPr>
          <xdr:cNvPr id="69" name="Group 68">
            <a:extLst>
              <a:ext uri="{FF2B5EF4-FFF2-40B4-BE49-F238E27FC236}">
                <a16:creationId xmlns:a16="http://schemas.microsoft.com/office/drawing/2014/main" id="{5A89407A-C18A-A3EB-3981-2F9F888D2C93}"/>
              </a:ext>
            </a:extLst>
          </xdr:cNvPr>
          <xdr:cNvGrpSpPr/>
        </xdr:nvGrpSpPr>
        <xdr:grpSpPr>
          <a:xfrm>
            <a:off x="9157563" y="134972"/>
            <a:ext cx="3497402" cy="1790497"/>
            <a:chOff x="9453654" y="353705"/>
            <a:chExt cx="3497402" cy="1793763"/>
          </a:xfrm>
        </xdr:grpSpPr>
        <xdr:grpSp>
          <xdr:nvGrpSpPr>
            <xdr:cNvPr id="68" name="Group 67">
              <a:extLst>
                <a:ext uri="{FF2B5EF4-FFF2-40B4-BE49-F238E27FC236}">
                  <a16:creationId xmlns:a16="http://schemas.microsoft.com/office/drawing/2014/main" id="{BAD9A99F-9600-0275-7F43-ECFADCA5B23C}"/>
                </a:ext>
              </a:extLst>
            </xdr:cNvPr>
            <xdr:cNvGrpSpPr/>
          </xdr:nvGrpSpPr>
          <xdr:grpSpPr>
            <a:xfrm>
              <a:off x="9453654" y="353705"/>
              <a:ext cx="3497402" cy="1793763"/>
              <a:chOff x="9451477" y="353705"/>
              <a:chExt cx="3497402" cy="1790497"/>
            </a:xfrm>
          </xdr:grpSpPr>
          <xdr:graphicFrame macro="">
            <xdr:nvGraphicFramePr>
              <xdr:cNvPr id="94" name="Chart 93">
                <a:extLst>
                  <a:ext uri="{FF2B5EF4-FFF2-40B4-BE49-F238E27FC236}">
                    <a16:creationId xmlns:a16="http://schemas.microsoft.com/office/drawing/2014/main" id="{D3EC53C6-4693-9256-5E9F-F4602CB3F7DA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9451477" y="607338"/>
              <a:ext cx="1296214" cy="128915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8"/>
              </a:graphicData>
            </a:graphic>
          </xdr:graphicFrame>
          <xdr:graphicFrame macro="">
            <xdr:nvGraphicFramePr>
              <xdr:cNvPr id="95" name="Chart 94">
                <a:extLst>
                  <a:ext uri="{FF2B5EF4-FFF2-40B4-BE49-F238E27FC236}">
                    <a16:creationId xmlns:a16="http://schemas.microsoft.com/office/drawing/2014/main" id="{1F7EF397-568B-7660-6A59-E7540FA319D7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0550188" y="353705"/>
              <a:ext cx="2398691" cy="1790497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9"/>
              </a:graphicData>
            </a:graphic>
          </xdr:graphicFrame>
        </xdr:grpSp>
        <xdr:sp macro="" textlink="Calculations!E11">
          <xdr:nvSpPr>
            <xdr:cNvPr id="96" name="TextBox 95">
              <a:extLst>
                <a:ext uri="{FF2B5EF4-FFF2-40B4-BE49-F238E27FC236}">
                  <a16:creationId xmlns:a16="http://schemas.microsoft.com/office/drawing/2014/main" id="{3D29D755-444D-4D1A-935F-F119C8821EF9}"/>
                </a:ext>
              </a:extLst>
            </xdr:cNvPr>
            <xdr:cNvSpPr txBox="1"/>
          </xdr:nvSpPr>
          <xdr:spPr>
            <a:xfrm>
              <a:off x="9608236" y="395373"/>
              <a:ext cx="1800000" cy="2244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l"/>
              <a:fld id="{9B884754-AF24-4487-8688-CB159EE6FD29}" type="TxLink">
                <a:rPr lang="en-US" sz="10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l"/>
                <a:t>Department SECURITY</a:t>
              </a:fld>
              <a:endParaRPr lang="en-US" sz="8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  <xdr:grpSp>
        <xdr:nvGrpSpPr>
          <xdr:cNvPr id="77" name="Group 76">
            <a:extLst>
              <a:ext uri="{FF2B5EF4-FFF2-40B4-BE49-F238E27FC236}">
                <a16:creationId xmlns:a16="http://schemas.microsoft.com/office/drawing/2014/main" id="{1896B264-AFE3-DB2D-A152-B22A81D6D960}"/>
              </a:ext>
            </a:extLst>
          </xdr:cNvPr>
          <xdr:cNvGrpSpPr/>
        </xdr:nvGrpSpPr>
        <xdr:grpSpPr>
          <a:xfrm>
            <a:off x="9157563" y="3802395"/>
            <a:ext cx="3497401" cy="1418219"/>
            <a:chOff x="9453654" y="5160912"/>
            <a:chExt cx="3497401" cy="1784747"/>
          </a:xfrm>
        </xdr:grpSpPr>
        <xdr:graphicFrame macro="">
          <xdr:nvGraphicFramePr>
            <xdr:cNvPr id="31" name="Chart 30">
              <a:extLst>
                <a:ext uri="{FF2B5EF4-FFF2-40B4-BE49-F238E27FC236}">
                  <a16:creationId xmlns:a16="http://schemas.microsoft.com/office/drawing/2014/main" id="{766C26FD-85C4-8B65-2C87-BCE76D74BCE3}"/>
                </a:ext>
              </a:extLst>
            </xdr:cNvPr>
            <xdr:cNvGraphicFramePr>
              <a:graphicFrameLocks/>
            </xdr:cNvGraphicFramePr>
          </xdr:nvGraphicFramePr>
          <xdr:xfrm>
            <a:off x="9453654" y="5420877"/>
            <a:ext cx="1296214" cy="12751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0"/>
            </a:graphicData>
          </a:graphic>
        </xdr:graphicFrame>
        <xdr:graphicFrame macro="">
          <xdr:nvGraphicFramePr>
            <xdr:cNvPr id="32" name="Chart 31">
              <a:extLst>
                <a:ext uri="{FF2B5EF4-FFF2-40B4-BE49-F238E27FC236}">
                  <a16:creationId xmlns:a16="http://schemas.microsoft.com/office/drawing/2014/main" id="{19E3307F-357C-3609-72C8-76F5A9B7D8AB}"/>
                </a:ext>
              </a:extLst>
            </xdr:cNvPr>
            <xdr:cNvGraphicFramePr>
              <a:graphicFrameLocks/>
            </xdr:cNvGraphicFramePr>
          </xdr:nvGraphicFramePr>
          <xdr:xfrm>
            <a:off x="10552366" y="5169444"/>
            <a:ext cx="2398689" cy="17762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1"/>
            </a:graphicData>
          </a:graphic>
        </xdr:graphicFrame>
        <xdr:sp macro="" textlink="Calculations!E19">
          <xdr:nvSpPr>
            <xdr:cNvPr id="33" name="TextBox 32">
              <a:extLst>
                <a:ext uri="{FF2B5EF4-FFF2-40B4-BE49-F238E27FC236}">
                  <a16:creationId xmlns:a16="http://schemas.microsoft.com/office/drawing/2014/main" id="{02905B8C-B9D0-BB02-16AA-EEF256C8A378}"/>
                </a:ext>
              </a:extLst>
            </xdr:cNvPr>
            <xdr:cNvSpPr txBox="1"/>
          </xdr:nvSpPr>
          <xdr:spPr>
            <a:xfrm>
              <a:off x="9608235" y="5160912"/>
              <a:ext cx="2500462" cy="2412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l"/>
              <a:fld id="{C90AB233-A333-499E-B48A-5D8D6CEAD5C0}" type="TxLink">
                <a:rPr lang="en-US" sz="10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l"/>
                <a:t>Department DEVELOPMENT</a:t>
              </a:fld>
              <a:endParaRPr lang="en-US" sz="8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  <xdr:grpSp>
        <xdr:nvGrpSpPr>
          <xdr:cNvPr id="78" name="Group 77">
            <a:extLst>
              <a:ext uri="{FF2B5EF4-FFF2-40B4-BE49-F238E27FC236}">
                <a16:creationId xmlns:a16="http://schemas.microsoft.com/office/drawing/2014/main" id="{CFA76450-C63E-7E7D-EB77-E4291DFF7F64}"/>
              </a:ext>
            </a:extLst>
          </xdr:cNvPr>
          <xdr:cNvGrpSpPr/>
        </xdr:nvGrpSpPr>
        <xdr:grpSpPr>
          <a:xfrm>
            <a:off x="9157563" y="5263829"/>
            <a:ext cx="3497401" cy="1786987"/>
            <a:chOff x="9453654" y="7546817"/>
            <a:chExt cx="3497401" cy="1790253"/>
          </a:xfrm>
        </xdr:grpSpPr>
        <xdr:graphicFrame macro="">
          <xdr:nvGraphicFramePr>
            <xdr:cNvPr id="34" name="Chart 33">
              <a:extLst>
                <a:ext uri="{FF2B5EF4-FFF2-40B4-BE49-F238E27FC236}">
                  <a16:creationId xmlns:a16="http://schemas.microsoft.com/office/drawing/2014/main" id="{473C2B8E-CFA7-88F4-1609-9251F5A52DDD}"/>
                </a:ext>
              </a:extLst>
            </xdr:cNvPr>
            <xdr:cNvGraphicFramePr>
              <a:graphicFrameLocks/>
            </xdr:cNvGraphicFramePr>
          </xdr:nvGraphicFramePr>
          <xdr:xfrm>
            <a:off x="9453654" y="7811414"/>
            <a:ext cx="1296214" cy="127510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graphicFrame macro="">
          <xdr:nvGraphicFramePr>
            <xdr:cNvPr id="35" name="Chart 34">
              <a:extLst>
                <a:ext uri="{FF2B5EF4-FFF2-40B4-BE49-F238E27FC236}">
                  <a16:creationId xmlns:a16="http://schemas.microsoft.com/office/drawing/2014/main" id="{1F559082-86EF-083D-C51D-21BD90569168}"/>
                </a:ext>
              </a:extLst>
            </xdr:cNvPr>
            <xdr:cNvGraphicFramePr>
              <a:graphicFrameLocks/>
            </xdr:cNvGraphicFramePr>
          </xdr:nvGraphicFramePr>
          <xdr:xfrm>
            <a:off x="10552366" y="7559766"/>
            <a:ext cx="2398689" cy="177730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3"/>
            </a:graphicData>
          </a:graphic>
        </xdr:graphicFrame>
        <xdr:sp macro="" textlink="Calculations!E27">
          <xdr:nvSpPr>
            <xdr:cNvPr id="56" name="TextBox 55">
              <a:extLst>
                <a:ext uri="{FF2B5EF4-FFF2-40B4-BE49-F238E27FC236}">
                  <a16:creationId xmlns:a16="http://schemas.microsoft.com/office/drawing/2014/main" id="{AABEE3EE-486E-449B-E373-228B68D7F781}"/>
                </a:ext>
              </a:extLst>
            </xdr:cNvPr>
            <xdr:cNvSpPr txBox="1"/>
          </xdr:nvSpPr>
          <xdr:spPr>
            <a:xfrm>
              <a:off x="9608236" y="7546817"/>
              <a:ext cx="1800001" cy="2554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ctr">
              <a:noAutofit/>
            </a:bodyPr>
            <a:lstStyle/>
            <a:p>
              <a:pPr algn="l"/>
              <a:fld id="{9EE9A1DC-9E9A-4A5B-AE5E-5346A20FA99F}" type="TxLink">
                <a:rPr lang="en-US" sz="10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Calibri"/>
                  <a:cs typeface="Calibri"/>
                </a:rPr>
                <a:pPr algn="l"/>
                <a:t>Department SALES</a:t>
              </a:fld>
              <a:endParaRPr lang="en-US" sz="600" b="1">
                <a:solidFill>
                  <a:schemeClr val="tx1">
                    <a:lumMod val="75000"/>
                    <a:lumOff val="25000"/>
                  </a:schemeClr>
                </a:solidFill>
              </a:endParaRPr>
            </a:p>
          </xdr:txBody>
        </xdr:sp>
      </xdr:grpSp>
    </xdr:grpSp>
    <xdr:clientData/>
  </xdr:twoCellAnchor>
  <xdr:twoCellAnchor>
    <xdr:from>
      <xdr:col>0</xdr:col>
      <xdr:colOff>724061</xdr:colOff>
      <xdr:row>2</xdr:row>
      <xdr:rowOff>296091</xdr:rowOff>
    </xdr:from>
    <xdr:to>
      <xdr:col>4</xdr:col>
      <xdr:colOff>220172</xdr:colOff>
      <xdr:row>4</xdr:row>
      <xdr:rowOff>434589</xdr:rowOff>
    </xdr:to>
    <xdr:grpSp>
      <xdr:nvGrpSpPr>
        <xdr:cNvPr id="81" name="Group 80">
          <a:extLst>
            <a:ext uri="{FF2B5EF4-FFF2-40B4-BE49-F238E27FC236}">
              <a16:creationId xmlns:a16="http://schemas.microsoft.com/office/drawing/2014/main" id="{70F7A808-1933-8F19-CF9D-07756B833AC3}"/>
            </a:ext>
          </a:extLst>
        </xdr:cNvPr>
        <xdr:cNvGrpSpPr/>
      </xdr:nvGrpSpPr>
      <xdr:grpSpPr>
        <a:xfrm>
          <a:off x="724061" y="1561011"/>
          <a:ext cx="2185971" cy="1403418"/>
          <a:chOff x="724061" y="1569079"/>
          <a:chExt cx="2185523" cy="1411486"/>
        </a:xfrm>
      </xdr:grpSpPr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FBDA8E77-E079-65F0-F64B-225F4675F27A}"/>
              </a:ext>
            </a:extLst>
          </xdr:cNvPr>
          <xdr:cNvSpPr txBox="1"/>
        </xdr:nvSpPr>
        <xdr:spPr>
          <a:xfrm>
            <a:off x="1312250" y="1632986"/>
            <a:ext cx="1597334" cy="37958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HIRED IN</a:t>
            </a:r>
            <a:endParaRPr lang="en-U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LAST 6 MONTHS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Calculations!B24">
        <xdr:nvSpPr>
          <xdr:cNvPr id="64" name="TextBox 63">
            <a:extLst>
              <a:ext uri="{FF2B5EF4-FFF2-40B4-BE49-F238E27FC236}">
                <a16:creationId xmlns:a16="http://schemas.microsoft.com/office/drawing/2014/main" id="{C18E0BCA-773B-D7C9-5FD1-6AA95C598EC5}"/>
              </a:ext>
            </a:extLst>
          </xdr:cNvPr>
          <xdr:cNvSpPr txBox="1"/>
        </xdr:nvSpPr>
        <xdr:spPr>
          <a:xfrm>
            <a:off x="1510210" y="2044565"/>
            <a:ext cx="1152000" cy="93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fld id="{863B05B6-BDC6-4D9D-AA88-007EAAB45377}" type="TxLink">
              <a:rPr lang="en-US" sz="7200" b="1" i="0" u="none" strike="noStrike">
                <a:solidFill>
                  <a:srgbClr val="F58F7C"/>
                </a:solidFill>
                <a:latin typeface="Calibri"/>
                <a:cs typeface="Calibri"/>
              </a:rPr>
              <a:pPr algn="ctr"/>
              <a:t>24</a:t>
            </a:fld>
            <a:endParaRPr lang="en-US" sz="9600" b="1">
              <a:solidFill>
                <a:srgbClr val="F58F7C"/>
              </a:solidFill>
            </a:endParaRPr>
          </a:p>
        </xdr:txBody>
      </xdr:sp>
      <xdr:pic>
        <xdr:nvPicPr>
          <xdr:cNvPr id="79" name="Graphic 78">
            <a:extLst>
              <a:ext uri="{FF2B5EF4-FFF2-40B4-BE49-F238E27FC236}">
                <a16:creationId xmlns:a16="http://schemas.microsoft.com/office/drawing/2014/main" id="{4A1F5D71-AFAD-EC2F-2C81-6529B6C389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96DAC541-7B7A-43D3-8B79-37D633B846F1}">
                <asvg:svgBlip xmlns:asvg="http://schemas.microsoft.com/office/drawing/2016/SVG/main" r:embed="rId15"/>
              </a:ext>
            </a:extLst>
          </a:blip>
          <a:stretch>
            <a:fillRect/>
          </a:stretch>
        </xdr:blipFill>
        <xdr:spPr>
          <a:xfrm>
            <a:off x="724061" y="1569079"/>
            <a:ext cx="793664" cy="1324421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450704</xdr:colOff>
      <xdr:row>2</xdr:row>
      <xdr:rowOff>259976</xdr:rowOff>
    </xdr:from>
    <xdr:to>
      <xdr:col>10</xdr:col>
      <xdr:colOff>188667</xdr:colOff>
      <xdr:row>4</xdr:row>
      <xdr:rowOff>434589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5D5FBCFF-EE65-F12D-EADC-7766979BEAD5}"/>
            </a:ext>
          </a:extLst>
        </xdr:cNvPr>
        <xdr:cNvGrpSpPr/>
      </xdr:nvGrpSpPr>
      <xdr:grpSpPr>
        <a:xfrm>
          <a:off x="4359764" y="1524896"/>
          <a:ext cx="2176363" cy="1439533"/>
          <a:chOff x="4359316" y="1532964"/>
          <a:chExt cx="2176363" cy="1447601"/>
        </a:xfrm>
      </xdr:grpSpPr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FF6000CE-AAC2-6684-C578-3424946CD172}"/>
              </a:ext>
            </a:extLst>
          </xdr:cNvPr>
          <xdr:cNvSpPr txBox="1"/>
        </xdr:nvSpPr>
        <xdr:spPr>
          <a:xfrm>
            <a:off x="4359316" y="1650915"/>
            <a:ext cx="1596887" cy="3437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LEFT IN</a:t>
            </a:r>
            <a:endParaRPr lang="en-U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  <a:p>
            <a:pPr algn="ctr"/>
            <a:r>
              <a:rPr lang="sr-Latn-RS" sz="1100" b="1">
                <a:solidFill>
                  <a:schemeClr val="tx1">
                    <a:lumMod val="75000"/>
                    <a:lumOff val="25000"/>
                  </a:schemeClr>
                </a:solidFill>
              </a:rPr>
              <a:t>LAST 6 MONTHS</a:t>
            </a:r>
            <a:endParaRPr lang="en-US" sz="1600" b="1">
              <a:solidFill>
                <a:schemeClr val="tx1">
                  <a:lumMod val="75000"/>
                  <a:lumOff val="25000"/>
                </a:schemeClr>
              </a:solidFill>
            </a:endParaRPr>
          </a:p>
        </xdr:txBody>
      </xdr:sp>
      <xdr:sp macro="" textlink="Calculations!B27">
        <xdr:nvSpPr>
          <xdr:cNvPr id="74" name="TextBox 73">
            <a:extLst>
              <a:ext uri="{FF2B5EF4-FFF2-40B4-BE49-F238E27FC236}">
                <a16:creationId xmlns:a16="http://schemas.microsoft.com/office/drawing/2014/main" id="{DEC1C017-C089-CDF4-D76F-02C523119E73}"/>
              </a:ext>
            </a:extLst>
          </xdr:cNvPr>
          <xdr:cNvSpPr txBox="1"/>
        </xdr:nvSpPr>
        <xdr:spPr>
          <a:xfrm>
            <a:off x="4573133" y="2044565"/>
            <a:ext cx="1152000" cy="936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pPr algn="ctr"/>
            <a:fld id="{911B71C1-F8D9-41F2-B1D3-E16719C96A42}" type="TxLink">
              <a:rPr lang="en-US" sz="7200" b="1" i="0" u="none" strike="noStrike">
                <a:solidFill>
                  <a:srgbClr val="F58F7C"/>
                </a:solidFill>
                <a:latin typeface="Calibri"/>
                <a:cs typeface="Calibri"/>
              </a:rPr>
              <a:pPr algn="ctr"/>
              <a:t>13</a:t>
            </a:fld>
            <a:endParaRPr lang="en-US" sz="7200" b="1">
              <a:solidFill>
                <a:srgbClr val="F58F7C"/>
              </a:solidFill>
            </a:endParaRPr>
          </a:p>
        </xdr:txBody>
      </xdr:sp>
      <xdr:pic>
        <xdr:nvPicPr>
          <xdr:cNvPr id="80" name="Graphic 79">
            <a:extLst>
              <a:ext uri="{FF2B5EF4-FFF2-40B4-BE49-F238E27FC236}">
                <a16:creationId xmlns:a16="http://schemas.microsoft.com/office/drawing/2014/main" id="{DD90D540-2EC6-9F3E-E435-C987E5092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5907739" y="1532964"/>
            <a:ext cx="627940" cy="1324800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48837C-7527-40CF-8B8D-246B57D1133D}" name="Main" displayName="Main" ref="B10:R252" totalsRowShown="0" headerRowDxfId="40">
  <autoFilter ref="B10:R252" xr:uid="{6148837C-7527-40CF-8B8D-246B57D1133D}"/>
  <sortState xmlns:xlrd2="http://schemas.microsoft.com/office/spreadsheetml/2017/richdata2" ref="B11:R252">
    <sortCondition ref="G11:G252"/>
  </sortState>
  <tableColumns count="17">
    <tableColumn id="1" xr3:uid="{6EA7010B-3C0F-45E0-A1AD-329D8837797C}" name="Employee"/>
    <tableColumn id="2" xr3:uid="{7F8678EE-5A56-4330-B475-A9381F77A481}" name="Department"/>
    <tableColumn id="3" xr3:uid="{72A298E5-B30E-4A0B-896B-C876A060F6EA}" name="Gender"/>
    <tableColumn id="4" xr3:uid="{E3B65CEB-953C-4465-ABC1-261A3E3D9E8B}" name="Birth Date" dataDxfId="39" totalsRowDxfId="38"/>
    <tableColumn id="5" xr3:uid="{9BFAB59F-D5D1-4C70-A04E-7DADEB704146}" name="Age" dataDxfId="37" totalsRowDxfId="36">
      <calculatedColumnFormula>ROUNDDOWN(($T$1-Main[[#This Row],[Birth Date]])/365,0)</calculatedColumnFormula>
    </tableColumn>
    <tableColumn id="6" xr3:uid="{40867BDC-683C-486B-A01C-7E8CB147752C}" name="Signed" dataDxfId="35">
      <calculatedColumnFormula>Main[[#This Row],[RefDate]]+$AB$1</calculatedColumnFormula>
    </tableColumn>
    <tableColumn id="16" xr3:uid="{63915EE4-2455-404C-8ED4-6BEAE1B59346}" name="RefDate" dataDxfId="34"/>
    <tableColumn id="7" xr3:uid="{F9669567-6B8D-4B16-B7FE-55F44E1DF538}" name="Left" dataDxfId="33">
      <calculatedColumnFormula>IF(Main[[#This Row],[RefLeft]]="","",Main[[#This Row],[RefLeft]]+$AB$1)</calculatedColumnFormula>
    </tableColumn>
    <tableColumn id="17" xr3:uid="{E2D35E01-3C63-437F-A7A4-65E041DDC1C4}" name="RefLeft"/>
    <tableColumn id="8" xr3:uid="{883C6C87-5BC2-4D53-A4B5-C67625BA9C12}" name="Salary" dataDxfId="32" totalsRowDxfId="31"/>
    <tableColumn id="9" xr3:uid="{0BB6EEDA-7D12-42E8-A3AA-AD31C9E277C0}" name="Punctuality"/>
    <tableColumn id="10" xr3:uid="{F46BF89A-A97F-43E4-B57C-D716CB770883}" name="Problem Solving"/>
    <tableColumn id="11" xr3:uid="{B86484BB-AA88-433B-BE5F-423B29A954A5}" name="Knowledge"/>
    <tableColumn id="12" xr3:uid="{2622B3FE-10F2-41E9-94C2-E1B0B410F170}" name="Team work"/>
    <tableColumn id="13" xr3:uid="{BEC362BB-FFE0-40AB-A699-F5422C8EF3A9}" name="Communication"/>
    <tableColumn id="14" xr3:uid="{A97D81FE-8B5E-4398-8E70-9B3188056474}" name="Efficiency"/>
    <tableColumn id="15" xr3:uid="{6ACE86A7-0678-4A6A-9739-663F643A654E}" name="AVG GRADE" dataDxfId="30" totalsRowDxfId="29">
      <calculatedColumnFormula>ROUND(SUM(Main[[#This Row],[Punctuality]:[Efficiency]])/6,1)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B96C13-38DC-4376-8C90-78FF461C64FE}" name="Departments" displayName="Departments" ref="B2:B8" totalsRowShown="0" headerRowDxfId="28" dataDxfId="27">
  <autoFilter ref="B2:B8" xr:uid="{48B96C13-38DC-4376-8C90-78FF461C64FE}"/>
  <tableColumns count="1">
    <tableColumn id="1" xr3:uid="{02D10DFA-739F-4F42-B8B7-0E3F38439587}" name="Departments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41B33-FDC4-4BEF-BED3-D4D26F0E91A6}" name="r_Recruitment" displayName="r_Recruitment" ref="B3:F27" totalsRowShown="0" headerRowDxfId="25" headerRowBorderDxfId="24" tableBorderDxfId="23" totalsRowBorderDxfId="22">
  <autoFilter ref="B3:F27" xr:uid="{ADB41B33-FDC4-4BEF-BED3-D4D26F0E91A6}"/>
  <tableColumns count="5">
    <tableColumn id="1" xr3:uid="{3BC872F5-6588-4D52-88F0-2A4CB8C41B09}" name="Name" dataDxfId="21"/>
    <tableColumn id="2" xr3:uid="{F3F9B6FF-B933-4A27-83E1-F0EB26E0F865}" name="Department" dataDxfId="20"/>
    <tableColumn id="3" xr3:uid="{D8974B6F-1E16-46C1-91A4-0D7FD95BC95B}" name="Gender" dataDxfId="19"/>
    <tableColumn id="4" xr3:uid="{37392E48-935B-491E-9C45-93407FF5731F}" name="Hiring date" dataDxfId="18"/>
    <tableColumn id="5" xr3:uid="{2ACCCB76-52BD-4633-8EFA-993A2D9B705F}" name="Role" dataDxfId="17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01E18D6-FED0-46C6-A1DD-DCD3C2266676}" name="r_Training" displayName="r_Training" ref="B3:E12" totalsRowShown="0" headerRowBorderDxfId="16" tableBorderDxfId="15" totalsRowBorderDxfId="14">
  <autoFilter ref="B3:E12" xr:uid="{201E18D6-FED0-46C6-A1DD-DCD3C2266676}"/>
  <tableColumns count="4">
    <tableColumn id="1" xr3:uid="{45203457-F780-4512-B5D5-3E22E0454D59}" name="Training_x000a_Program" dataDxfId="13"/>
    <tableColumn id="2" xr3:uid="{7F98E8B7-C689-4310-BA8A-B71EBAB7A509}" name="Participants_x000a_Number" dataDxfId="12"/>
    <tableColumn id="3" xr3:uid="{CE84473F-C721-42EB-9E28-4E81F9B932C7}" name="Faculty" dataDxfId="11"/>
    <tableColumn id="4" xr3:uid="{C5A9899A-F8C4-4CBB-9A1C-D1BFF106CFB7}" name="Feedback Summary" dataDxfId="1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528ED9-EEA2-4AF6-990E-82A88D84D74E}" name="r_Recognitions" displayName="r_Recognitions" ref="B3:E9" totalsRowShown="0" headerRowBorderDxfId="9" tableBorderDxfId="8" totalsRowBorderDxfId="7">
  <autoFilter ref="B3:E9" xr:uid="{0B528ED9-EEA2-4AF6-990E-82A88D84D74E}"/>
  <tableColumns count="4">
    <tableColumn id="1" xr3:uid="{A71B4403-C6DB-437D-B0B7-E0D8DA9ED43D}" name="Employee Name" dataDxfId="6"/>
    <tableColumn id="2" xr3:uid="{B8578C34-EDE2-4CDC-A9D4-6391E2DF38E3}" name="Department" dataDxfId="5"/>
    <tableColumn id="3" xr3:uid="{C49915A2-E070-4015-A48C-632520492F8A}" name="Recognition" dataDxfId="4"/>
    <tableColumn id="4" xr3:uid="{4968227F-A4B2-4651-8DF5-AA238156DBBF}" name="Dat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C3B38569-B471-4DDC-A595-F8E202B8E345}">
  <we:reference id="wa104380955" version="3.16.2.1" store="en-US" storeType="OMEX"/>
  <we:alternateReferences>
    <we:reference id="WA104380955" version="3.16.2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B65E1-859B-4916-95B2-E4ACB3131F14}">
  <dimension ref="B1:AB252"/>
  <sheetViews>
    <sheetView zoomScale="85" zoomScaleNormal="85" workbookViewId="0"/>
  </sheetViews>
  <sheetFormatPr defaultRowHeight="14.4" x14ac:dyDescent="0.3"/>
  <cols>
    <col min="1" max="1" width="2.33203125" customWidth="1"/>
    <col min="2" max="2" width="16.44140625" customWidth="1"/>
    <col min="3" max="3" width="17.44140625" customWidth="1"/>
    <col min="4" max="4" width="12.77734375" customWidth="1"/>
    <col min="5" max="5" width="12" customWidth="1"/>
    <col min="6" max="6" width="12.88671875" customWidth="1"/>
    <col min="7" max="7" width="13.21875" customWidth="1"/>
    <col min="8" max="8" width="13.21875" hidden="1" customWidth="1"/>
    <col min="9" max="9" width="11.88671875" customWidth="1"/>
    <col min="10" max="10" width="11.88671875" hidden="1" customWidth="1"/>
    <col min="12" max="12" width="13.21875" customWidth="1"/>
    <col min="13" max="13" width="17.5546875" customWidth="1"/>
    <col min="14" max="15" width="12.77734375" customWidth="1"/>
    <col min="16" max="16" width="17" customWidth="1"/>
    <col min="17" max="17" width="11.33203125" customWidth="1"/>
    <col min="18" max="18" width="13.33203125" customWidth="1"/>
    <col min="19" max="19" width="12" customWidth="1"/>
    <col min="20" max="20" width="15.109375" customWidth="1"/>
    <col min="23" max="23" width="12.5546875" customWidth="1"/>
  </cols>
  <sheetData>
    <row r="1" spans="2:28" x14ac:dyDescent="0.3">
      <c r="S1" t="s">
        <v>262</v>
      </c>
      <c r="T1" s="53">
        <f ca="1">NOW()</f>
        <v>45598.525790509259</v>
      </c>
      <c r="Z1" t="s">
        <v>390</v>
      </c>
      <c r="AA1" s="6">
        <v>45240</v>
      </c>
      <c r="AB1">
        <f ca="1">_xlfn.DAYS(T1,AA1)</f>
        <v>358</v>
      </c>
    </row>
    <row r="2" spans="2:28" x14ac:dyDescent="0.3">
      <c r="B2" s="16" t="s">
        <v>259</v>
      </c>
      <c r="S2" t="s">
        <v>263</v>
      </c>
      <c r="T2" s="53">
        <f ca="1">T1-183</f>
        <v>45415.525790509259</v>
      </c>
    </row>
    <row r="3" spans="2:28" x14ac:dyDescent="0.3">
      <c r="B3" s="17" t="s">
        <v>255</v>
      </c>
      <c r="S3" t="s">
        <v>268</v>
      </c>
      <c r="T3" s="1">
        <f ca="1">T1-1095</f>
        <v>44503.525790509259</v>
      </c>
    </row>
    <row r="4" spans="2:28" x14ac:dyDescent="0.3">
      <c r="B4" s="17" t="s">
        <v>256</v>
      </c>
    </row>
    <row r="5" spans="2:28" x14ac:dyDescent="0.3">
      <c r="B5" s="17" t="s">
        <v>258</v>
      </c>
      <c r="S5" t="s">
        <v>394</v>
      </c>
      <c r="T5" t="str">
        <f ca="1">TEXT(T1,"mmmm")&amp;" "&amp;YEAR(T1)</f>
        <v>November 2024</v>
      </c>
      <c r="U5" s="47" t="s">
        <v>393</v>
      </c>
    </row>
    <row r="6" spans="2:28" x14ac:dyDescent="0.3">
      <c r="B6" s="17" t="s">
        <v>257</v>
      </c>
      <c r="T6" s="2"/>
    </row>
    <row r="7" spans="2:28" x14ac:dyDescent="0.3">
      <c r="B7" s="17"/>
      <c r="T7" s="2"/>
    </row>
    <row r="8" spans="2:28" x14ac:dyDescent="0.3">
      <c r="B8" s="17"/>
    </row>
    <row r="10" spans="2:28" x14ac:dyDescent="0.3">
      <c r="B10" s="15" t="s">
        <v>0</v>
      </c>
      <c r="C10" s="15" t="s">
        <v>1</v>
      </c>
      <c r="D10" s="15" t="s">
        <v>14</v>
      </c>
      <c r="E10" s="15" t="s">
        <v>2</v>
      </c>
      <c r="F10" s="15" t="s">
        <v>3</v>
      </c>
      <c r="G10" s="15" t="s">
        <v>4</v>
      </c>
      <c r="H10" s="15" t="s">
        <v>391</v>
      </c>
      <c r="I10" s="15" t="s">
        <v>5</v>
      </c>
      <c r="J10" s="15" t="s">
        <v>392</v>
      </c>
      <c r="K10" s="15" t="s">
        <v>6</v>
      </c>
      <c r="L10" s="15" t="s">
        <v>7</v>
      </c>
      <c r="M10" s="15" t="s">
        <v>8</v>
      </c>
      <c r="N10" s="15" t="s">
        <v>9</v>
      </c>
      <c r="O10" s="15" t="s">
        <v>10</v>
      </c>
      <c r="P10" s="15" t="s">
        <v>11</v>
      </c>
      <c r="Q10" s="15" t="s">
        <v>12</v>
      </c>
      <c r="R10" s="15" t="s">
        <v>13</v>
      </c>
    </row>
    <row r="11" spans="2:28" x14ac:dyDescent="0.3">
      <c r="B11" t="s">
        <v>110</v>
      </c>
      <c r="C11" t="s">
        <v>258</v>
      </c>
      <c r="D11" t="s">
        <v>261</v>
      </c>
      <c r="E11" s="3">
        <v>26956</v>
      </c>
      <c r="F11" s="2">
        <f ca="1">ROUNDDOWN(($T$1-Main[[#This Row],[Birth Date]])/365,0)</f>
        <v>51</v>
      </c>
      <c r="G11" s="3">
        <f ca="1">Main[[#This Row],[RefDate]]+$AB$1</f>
        <v>43460</v>
      </c>
      <c r="H11" s="3">
        <v>43102</v>
      </c>
      <c r="I11" s="1" t="str">
        <f>IF(Main[[#This Row],[RefLeft]]="","",Main[[#This Row],[RefLeft]]+$AB$1)</f>
        <v/>
      </c>
      <c r="K11" s="4">
        <v>3100</v>
      </c>
      <c r="L11">
        <v>3</v>
      </c>
      <c r="M11">
        <v>3</v>
      </c>
      <c r="N11">
        <v>3</v>
      </c>
      <c r="O11">
        <v>4</v>
      </c>
      <c r="P11">
        <v>4</v>
      </c>
      <c r="Q11">
        <v>5</v>
      </c>
      <c r="R11" s="5">
        <f>ROUND(SUM(Main[[#This Row],[Punctuality]:[Efficiency]])/6,1)</f>
        <v>3.7</v>
      </c>
    </row>
    <row r="12" spans="2:28" x14ac:dyDescent="0.3">
      <c r="B12" t="s">
        <v>56</v>
      </c>
      <c r="C12" t="s">
        <v>257</v>
      </c>
      <c r="D12" t="s">
        <v>261</v>
      </c>
      <c r="E12" s="3">
        <v>30949</v>
      </c>
      <c r="F12" s="2">
        <f ca="1">ROUNDDOWN(($T$1-Main[[#This Row],[Birth Date]])/365,0)</f>
        <v>40</v>
      </c>
      <c r="G12" s="3">
        <f ca="1">Main[[#This Row],[RefDate]]+$AB$1</f>
        <v>43461</v>
      </c>
      <c r="H12" s="3">
        <v>43103</v>
      </c>
      <c r="I12" s="1">
        <f ca="1">IF(Main[[#This Row],[RefLeft]]="","",Main[[#This Row],[RefLeft]]+$AB$1)</f>
        <v>45534</v>
      </c>
      <c r="J12" s="1">
        <v>45176</v>
      </c>
      <c r="K12" s="4">
        <v>4800</v>
      </c>
      <c r="L12">
        <v>4</v>
      </c>
      <c r="M12">
        <v>3</v>
      </c>
      <c r="N12">
        <v>5</v>
      </c>
      <c r="O12">
        <v>3</v>
      </c>
      <c r="P12">
        <v>4</v>
      </c>
      <c r="Q12">
        <v>5</v>
      </c>
      <c r="R12" s="5">
        <f>ROUND(SUM(Main[[#This Row],[Punctuality]:[Efficiency]])/6,1)</f>
        <v>4</v>
      </c>
    </row>
    <row r="13" spans="2:28" x14ac:dyDescent="0.3">
      <c r="B13" t="s">
        <v>88</v>
      </c>
      <c r="C13" t="s">
        <v>258</v>
      </c>
      <c r="D13" t="s">
        <v>261</v>
      </c>
      <c r="E13" s="3">
        <v>29279</v>
      </c>
      <c r="F13" s="2">
        <f ca="1">ROUNDDOWN(($T$1-Main[[#This Row],[Birth Date]])/365,0)</f>
        <v>44</v>
      </c>
      <c r="G13" s="3">
        <f ca="1">Main[[#This Row],[RefDate]]+$AB$1</f>
        <v>43463</v>
      </c>
      <c r="H13" s="3">
        <v>43105</v>
      </c>
      <c r="I13" s="1" t="str">
        <f>IF(Main[[#This Row],[RefLeft]]="","",Main[[#This Row],[RefLeft]]+$AB$1)</f>
        <v/>
      </c>
      <c r="K13" s="4">
        <v>4900</v>
      </c>
      <c r="L13">
        <v>5</v>
      </c>
      <c r="M13">
        <v>2</v>
      </c>
      <c r="N13">
        <v>4</v>
      </c>
      <c r="O13">
        <v>4</v>
      </c>
      <c r="P13">
        <v>4</v>
      </c>
      <c r="Q13">
        <v>3</v>
      </c>
      <c r="R13" s="5">
        <f>ROUND(SUM(Main[[#This Row],[Punctuality]:[Efficiency]])/6,1)</f>
        <v>3.7</v>
      </c>
    </row>
    <row r="14" spans="2:28" x14ac:dyDescent="0.3">
      <c r="B14" t="s">
        <v>111</v>
      </c>
      <c r="C14" t="s">
        <v>255</v>
      </c>
      <c r="D14" t="s">
        <v>261</v>
      </c>
      <c r="E14" s="3">
        <v>33988</v>
      </c>
      <c r="F14" s="2">
        <f ca="1">ROUNDDOWN(($T$1-Main[[#This Row],[Birth Date]])/365,0)</f>
        <v>31</v>
      </c>
      <c r="G14" s="3">
        <f ca="1">Main[[#This Row],[RefDate]]+$AB$1</f>
        <v>43466</v>
      </c>
      <c r="H14" s="3">
        <v>43108</v>
      </c>
      <c r="I14" s="1">
        <f ca="1">IF(Main[[#This Row],[RefLeft]]="","",Main[[#This Row],[RefLeft]]+$AB$1)</f>
        <v>44586</v>
      </c>
      <c r="J14" s="1">
        <v>44228</v>
      </c>
      <c r="K14" s="4">
        <v>3700</v>
      </c>
      <c r="L14">
        <v>5</v>
      </c>
      <c r="M14">
        <v>5</v>
      </c>
      <c r="N14">
        <v>4</v>
      </c>
      <c r="O14">
        <v>4</v>
      </c>
      <c r="P14">
        <v>3</v>
      </c>
      <c r="Q14">
        <v>4</v>
      </c>
      <c r="R14" s="5">
        <f>ROUND(SUM(Main[[#This Row],[Punctuality]:[Efficiency]])/6,1)</f>
        <v>4.2</v>
      </c>
    </row>
    <row r="15" spans="2:28" x14ac:dyDescent="0.3">
      <c r="B15" t="s">
        <v>67</v>
      </c>
      <c r="C15" t="s">
        <v>257</v>
      </c>
      <c r="D15" t="s">
        <v>260</v>
      </c>
      <c r="E15" s="3">
        <v>36300</v>
      </c>
      <c r="F15" s="2">
        <f ca="1">ROUNDDOWN(($T$1-Main[[#This Row],[Birth Date]])/365,0)</f>
        <v>25</v>
      </c>
      <c r="G15" s="3">
        <f ca="1">Main[[#This Row],[RefDate]]+$AB$1</f>
        <v>43470</v>
      </c>
      <c r="H15" s="3">
        <v>43112</v>
      </c>
      <c r="I15" s="1" t="str">
        <f>IF(Main[[#This Row],[RefLeft]]="","",Main[[#This Row],[RefLeft]]+$AB$1)</f>
        <v/>
      </c>
      <c r="K15" s="4">
        <v>4500</v>
      </c>
      <c r="L15">
        <v>4</v>
      </c>
      <c r="M15">
        <v>4</v>
      </c>
      <c r="N15">
        <v>5</v>
      </c>
      <c r="O15">
        <v>5</v>
      </c>
      <c r="P15">
        <v>4</v>
      </c>
      <c r="Q15">
        <v>4</v>
      </c>
      <c r="R15" s="5">
        <f>ROUND(SUM(Main[[#This Row],[Punctuality]:[Efficiency]])/6,1)</f>
        <v>4.3</v>
      </c>
    </row>
    <row r="16" spans="2:28" x14ac:dyDescent="0.3">
      <c r="B16" t="s">
        <v>116</v>
      </c>
      <c r="C16" t="s">
        <v>258</v>
      </c>
      <c r="D16" t="s">
        <v>261</v>
      </c>
      <c r="E16" s="3">
        <v>30020</v>
      </c>
      <c r="F16" s="2">
        <f ca="1">ROUNDDOWN(($T$1-Main[[#This Row],[Birth Date]])/365,0)</f>
        <v>42</v>
      </c>
      <c r="G16" s="3">
        <f ca="1">Main[[#This Row],[RefDate]]+$AB$1</f>
        <v>43477</v>
      </c>
      <c r="H16" s="3">
        <v>43119</v>
      </c>
      <c r="I16" s="1" t="str">
        <f>IF(Main[[#This Row],[RefLeft]]="","",Main[[#This Row],[RefLeft]]+$AB$1)</f>
        <v/>
      </c>
      <c r="K16" s="4">
        <v>3800</v>
      </c>
      <c r="L16">
        <v>3</v>
      </c>
      <c r="M16">
        <v>3</v>
      </c>
      <c r="N16">
        <v>3</v>
      </c>
      <c r="O16">
        <v>4</v>
      </c>
      <c r="P16">
        <v>4</v>
      </c>
      <c r="Q16">
        <v>4</v>
      </c>
      <c r="R16" s="5">
        <f>ROUND(SUM(Main[[#This Row],[Punctuality]:[Efficiency]])/6,1)</f>
        <v>3.5</v>
      </c>
    </row>
    <row r="17" spans="2:18" x14ac:dyDescent="0.3">
      <c r="B17" t="s">
        <v>63</v>
      </c>
      <c r="C17" t="s">
        <v>258</v>
      </c>
      <c r="D17" t="s">
        <v>260</v>
      </c>
      <c r="E17" s="3">
        <v>33210</v>
      </c>
      <c r="F17" s="2">
        <f ca="1">ROUNDDOWN(($T$1-Main[[#This Row],[Birth Date]])/365,0)</f>
        <v>33</v>
      </c>
      <c r="G17" s="3">
        <f ca="1">Main[[#This Row],[RefDate]]+$AB$1</f>
        <v>43482</v>
      </c>
      <c r="H17" s="3">
        <v>43124</v>
      </c>
      <c r="I17" s="1" t="str">
        <f>IF(Main[[#This Row],[RefLeft]]="","",Main[[#This Row],[RefLeft]]+$AB$1)</f>
        <v/>
      </c>
      <c r="K17" s="4">
        <v>2800</v>
      </c>
      <c r="L17">
        <v>5</v>
      </c>
      <c r="M17">
        <v>4</v>
      </c>
      <c r="N17">
        <v>3</v>
      </c>
      <c r="O17">
        <v>3</v>
      </c>
      <c r="P17">
        <v>3</v>
      </c>
      <c r="Q17">
        <v>4</v>
      </c>
      <c r="R17" s="5">
        <f>ROUND(SUM(Main[[#This Row],[Punctuality]:[Efficiency]])/6,1)</f>
        <v>3.7</v>
      </c>
    </row>
    <row r="18" spans="2:18" x14ac:dyDescent="0.3">
      <c r="B18" t="s">
        <v>59</v>
      </c>
      <c r="C18" t="s">
        <v>258</v>
      </c>
      <c r="D18" t="s">
        <v>260</v>
      </c>
      <c r="E18" s="3">
        <v>24682</v>
      </c>
      <c r="F18" s="2">
        <f ca="1">ROUNDDOWN(($T$1-Main[[#This Row],[Birth Date]])/365,0)</f>
        <v>57</v>
      </c>
      <c r="G18" s="3">
        <f ca="1">Main[[#This Row],[RefDate]]+$AB$1</f>
        <v>43486</v>
      </c>
      <c r="H18" s="3">
        <v>43128</v>
      </c>
      <c r="I18" s="1" t="str">
        <f>IF(Main[[#This Row],[RefLeft]]="","",Main[[#This Row],[RefLeft]]+$AB$1)</f>
        <v/>
      </c>
      <c r="K18" s="4">
        <v>3800</v>
      </c>
      <c r="L18">
        <v>3</v>
      </c>
      <c r="M18">
        <v>5</v>
      </c>
      <c r="N18">
        <v>4</v>
      </c>
      <c r="O18">
        <v>4</v>
      </c>
      <c r="P18">
        <v>3</v>
      </c>
      <c r="Q18">
        <v>5</v>
      </c>
      <c r="R18" s="5">
        <f>ROUND(SUM(Main[[#This Row],[Punctuality]:[Efficiency]])/6,1)</f>
        <v>4</v>
      </c>
    </row>
    <row r="19" spans="2:18" x14ac:dyDescent="0.3">
      <c r="B19" t="s">
        <v>96</v>
      </c>
      <c r="C19" t="s">
        <v>256</v>
      </c>
      <c r="D19" t="s">
        <v>261</v>
      </c>
      <c r="E19" s="3">
        <v>27073</v>
      </c>
      <c r="F19" s="2">
        <f ca="1">ROUNDDOWN(($T$1-Main[[#This Row],[Birth Date]])/365,0)</f>
        <v>50</v>
      </c>
      <c r="G19" s="3">
        <f ca="1">Main[[#This Row],[RefDate]]+$AB$1</f>
        <v>43487</v>
      </c>
      <c r="H19" s="3">
        <v>43129</v>
      </c>
      <c r="I19" s="1">
        <f ca="1">IF(Main[[#This Row],[RefLeft]]="","",Main[[#This Row],[RefLeft]]+$AB$1)</f>
        <v>43746</v>
      </c>
      <c r="J19" s="1">
        <v>43388</v>
      </c>
      <c r="K19" s="4">
        <v>2000</v>
      </c>
      <c r="L19">
        <v>3</v>
      </c>
      <c r="M19">
        <v>3</v>
      </c>
      <c r="N19">
        <v>5</v>
      </c>
      <c r="O19">
        <v>5</v>
      </c>
      <c r="P19">
        <v>4</v>
      </c>
      <c r="Q19">
        <v>4</v>
      </c>
      <c r="R19" s="5">
        <f>ROUND(SUM(Main[[#This Row],[Punctuality]:[Efficiency]])/6,1)</f>
        <v>4</v>
      </c>
    </row>
    <row r="20" spans="2:18" x14ac:dyDescent="0.3">
      <c r="B20" t="s">
        <v>73</v>
      </c>
      <c r="C20" t="s">
        <v>258</v>
      </c>
      <c r="D20" t="s">
        <v>260</v>
      </c>
      <c r="E20" s="3">
        <v>36416</v>
      </c>
      <c r="F20" s="2">
        <f ca="1">ROUNDDOWN(($T$1-Main[[#This Row],[Birth Date]])/365,0)</f>
        <v>25</v>
      </c>
      <c r="G20" s="3">
        <f ca="1">Main[[#This Row],[RefDate]]+$AB$1</f>
        <v>43488</v>
      </c>
      <c r="H20" s="3">
        <v>43130</v>
      </c>
      <c r="I20" s="1" t="str">
        <f>IF(Main[[#This Row],[RefLeft]]="","",Main[[#This Row],[RefLeft]]+$AB$1)</f>
        <v/>
      </c>
      <c r="K20" s="4">
        <v>3400</v>
      </c>
      <c r="L20">
        <v>4</v>
      </c>
      <c r="M20">
        <v>3</v>
      </c>
      <c r="N20">
        <v>5</v>
      </c>
      <c r="O20">
        <v>4</v>
      </c>
      <c r="P20">
        <v>2</v>
      </c>
      <c r="Q20">
        <v>5</v>
      </c>
      <c r="R20" s="5">
        <f>ROUND(SUM(Main[[#This Row],[Punctuality]:[Efficiency]])/6,1)</f>
        <v>3.8</v>
      </c>
    </row>
    <row r="21" spans="2:18" x14ac:dyDescent="0.3">
      <c r="B21" t="s">
        <v>113</v>
      </c>
      <c r="C21" t="s">
        <v>256</v>
      </c>
      <c r="D21" t="s">
        <v>260</v>
      </c>
      <c r="E21" s="3">
        <v>33503</v>
      </c>
      <c r="F21" s="2">
        <f ca="1">ROUNDDOWN(($T$1-Main[[#This Row],[Birth Date]])/365,0)</f>
        <v>33</v>
      </c>
      <c r="G21" s="3">
        <f ca="1">Main[[#This Row],[RefDate]]+$AB$1</f>
        <v>43493</v>
      </c>
      <c r="H21" s="3">
        <v>43135</v>
      </c>
      <c r="I21" s="1" t="str">
        <f>IF(Main[[#This Row],[RefLeft]]="","",Main[[#This Row],[RefLeft]]+$AB$1)</f>
        <v/>
      </c>
      <c r="K21" s="4">
        <v>5400</v>
      </c>
      <c r="L21">
        <v>3</v>
      </c>
      <c r="M21">
        <v>5</v>
      </c>
      <c r="N21">
        <v>5</v>
      </c>
      <c r="O21">
        <v>5</v>
      </c>
      <c r="P21">
        <v>5</v>
      </c>
      <c r="Q21">
        <v>4</v>
      </c>
      <c r="R21" s="5">
        <f>ROUND(SUM(Main[[#This Row],[Punctuality]:[Efficiency]])/6,1)</f>
        <v>4.5</v>
      </c>
    </row>
    <row r="22" spans="2:18" x14ac:dyDescent="0.3">
      <c r="B22" t="s">
        <v>24</v>
      </c>
      <c r="C22" t="s">
        <v>255</v>
      </c>
      <c r="D22" t="s">
        <v>261</v>
      </c>
      <c r="E22" s="3">
        <v>24299</v>
      </c>
      <c r="F22" s="2">
        <f ca="1">ROUNDDOWN(($T$1-Main[[#This Row],[Birth Date]])/365,0)</f>
        <v>58</v>
      </c>
      <c r="G22" s="3">
        <f ca="1">Main[[#This Row],[RefDate]]+$AB$1</f>
        <v>43500</v>
      </c>
      <c r="H22" s="3">
        <v>43142</v>
      </c>
      <c r="I22" s="1">
        <f ca="1">IF(Main[[#This Row],[RefLeft]]="","",Main[[#This Row],[RefLeft]]+$AB$1)</f>
        <v>44498</v>
      </c>
      <c r="J22" s="1">
        <v>44140</v>
      </c>
      <c r="K22" s="4">
        <v>1900</v>
      </c>
      <c r="L22">
        <v>4</v>
      </c>
      <c r="M22">
        <v>3</v>
      </c>
      <c r="N22">
        <v>5</v>
      </c>
      <c r="O22">
        <v>5</v>
      </c>
      <c r="P22">
        <v>3</v>
      </c>
      <c r="Q22">
        <v>5</v>
      </c>
      <c r="R22" s="5">
        <f>ROUND(SUM(Main[[#This Row],[Punctuality]:[Efficiency]])/6,1)</f>
        <v>4.2</v>
      </c>
    </row>
    <row r="23" spans="2:18" x14ac:dyDescent="0.3">
      <c r="B23" t="s">
        <v>41</v>
      </c>
      <c r="C23" t="s">
        <v>258</v>
      </c>
      <c r="D23" t="s">
        <v>261</v>
      </c>
      <c r="E23" s="3">
        <v>31174</v>
      </c>
      <c r="F23" s="2">
        <f ca="1">ROUNDDOWN(($T$1-Main[[#This Row],[Birth Date]])/365,0)</f>
        <v>39</v>
      </c>
      <c r="G23" s="3">
        <f ca="1">Main[[#This Row],[RefDate]]+$AB$1</f>
        <v>43500</v>
      </c>
      <c r="H23" s="3">
        <v>43142</v>
      </c>
      <c r="I23" s="1" t="str">
        <f>IF(Main[[#This Row],[RefLeft]]="","",Main[[#This Row],[RefLeft]]+$AB$1)</f>
        <v/>
      </c>
      <c r="K23" s="4">
        <v>2500</v>
      </c>
      <c r="L23">
        <v>3</v>
      </c>
      <c r="M23">
        <v>4</v>
      </c>
      <c r="N23">
        <v>5</v>
      </c>
      <c r="O23">
        <v>3</v>
      </c>
      <c r="P23">
        <v>5</v>
      </c>
      <c r="Q23">
        <v>3</v>
      </c>
      <c r="R23" s="5">
        <f>ROUND(SUM(Main[[#This Row],[Punctuality]:[Efficiency]])/6,1)</f>
        <v>3.8</v>
      </c>
    </row>
    <row r="24" spans="2:18" x14ac:dyDescent="0.3">
      <c r="B24" t="s">
        <v>97</v>
      </c>
      <c r="C24" t="s">
        <v>256</v>
      </c>
      <c r="D24" t="s">
        <v>261</v>
      </c>
      <c r="E24" s="3">
        <v>34405</v>
      </c>
      <c r="F24" s="2">
        <f ca="1">ROUNDDOWN(($T$1-Main[[#This Row],[Birth Date]])/365,0)</f>
        <v>30</v>
      </c>
      <c r="G24" s="3">
        <f ca="1">Main[[#This Row],[RefDate]]+$AB$1</f>
        <v>43502</v>
      </c>
      <c r="H24" s="3">
        <v>43144</v>
      </c>
      <c r="I24" s="1" t="str">
        <f>IF(Main[[#This Row],[RefLeft]]="","",Main[[#This Row],[RefLeft]]+$AB$1)</f>
        <v/>
      </c>
      <c r="K24" s="4">
        <v>2200</v>
      </c>
      <c r="L24">
        <v>4</v>
      </c>
      <c r="M24">
        <v>5</v>
      </c>
      <c r="N24">
        <v>5</v>
      </c>
      <c r="O24">
        <v>4</v>
      </c>
      <c r="P24">
        <v>5</v>
      </c>
      <c r="Q24">
        <v>2</v>
      </c>
      <c r="R24" s="5">
        <f>ROUND(SUM(Main[[#This Row],[Punctuality]:[Efficiency]])/6,1)</f>
        <v>4.2</v>
      </c>
    </row>
    <row r="25" spans="2:18" x14ac:dyDescent="0.3">
      <c r="B25" t="s">
        <v>66</v>
      </c>
      <c r="C25" t="s">
        <v>256</v>
      </c>
      <c r="D25" t="s">
        <v>260</v>
      </c>
      <c r="E25" s="3">
        <v>35856</v>
      </c>
      <c r="F25" s="2">
        <f ca="1">ROUNDDOWN(($T$1-Main[[#This Row],[Birth Date]])/365,0)</f>
        <v>26</v>
      </c>
      <c r="G25" s="3">
        <f ca="1">Main[[#This Row],[RefDate]]+$AB$1</f>
        <v>43507</v>
      </c>
      <c r="H25" s="3">
        <v>43149</v>
      </c>
      <c r="I25" s="1" t="str">
        <f>IF(Main[[#This Row],[RefLeft]]="","",Main[[#This Row],[RefLeft]]+$AB$1)</f>
        <v/>
      </c>
      <c r="K25" s="4">
        <v>4700</v>
      </c>
      <c r="L25">
        <v>4</v>
      </c>
      <c r="M25">
        <v>5</v>
      </c>
      <c r="N25">
        <v>3</v>
      </c>
      <c r="O25">
        <v>4</v>
      </c>
      <c r="P25">
        <v>5</v>
      </c>
      <c r="Q25">
        <v>5</v>
      </c>
      <c r="R25" s="5">
        <f>ROUND(SUM(Main[[#This Row],[Punctuality]:[Efficiency]])/6,1)</f>
        <v>4.3</v>
      </c>
    </row>
    <row r="26" spans="2:18" x14ac:dyDescent="0.3">
      <c r="B26" t="s">
        <v>98</v>
      </c>
      <c r="C26" t="s">
        <v>256</v>
      </c>
      <c r="D26" t="s">
        <v>261</v>
      </c>
      <c r="E26" s="3">
        <v>27190</v>
      </c>
      <c r="F26" s="2">
        <f ca="1">ROUNDDOWN(($T$1-Main[[#This Row],[Birth Date]])/365,0)</f>
        <v>50</v>
      </c>
      <c r="G26" s="3">
        <f ca="1">Main[[#This Row],[RefDate]]+$AB$1</f>
        <v>43511</v>
      </c>
      <c r="H26" s="3">
        <v>43153</v>
      </c>
      <c r="I26" s="1" t="str">
        <f>IF(Main[[#This Row],[RefLeft]]="","",Main[[#This Row],[RefLeft]]+$AB$1)</f>
        <v/>
      </c>
      <c r="K26" s="4">
        <v>3700</v>
      </c>
      <c r="L26">
        <v>3</v>
      </c>
      <c r="M26">
        <v>5</v>
      </c>
      <c r="N26">
        <v>4</v>
      </c>
      <c r="O26">
        <v>4</v>
      </c>
      <c r="P26">
        <v>4</v>
      </c>
      <c r="Q26">
        <v>5</v>
      </c>
      <c r="R26" s="5">
        <f>ROUND(SUM(Main[[#This Row],[Punctuality]:[Efficiency]])/6,1)</f>
        <v>4.2</v>
      </c>
    </row>
    <row r="27" spans="2:18" x14ac:dyDescent="0.3">
      <c r="B27" t="s">
        <v>94</v>
      </c>
      <c r="C27" t="s">
        <v>256</v>
      </c>
      <c r="D27" t="s">
        <v>260</v>
      </c>
      <c r="E27" s="3">
        <v>35732</v>
      </c>
      <c r="F27" s="2">
        <f ca="1">ROUNDDOWN(($T$1-Main[[#This Row],[Birth Date]])/365,0)</f>
        <v>27</v>
      </c>
      <c r="G27" s="3">
        <f ca="1">Main[[#This Row],[RefDate]]+$AB$1</f>
        <v>43513</v>
      </c>
      <c r="H27" s="3">
        <v>43155</v>
      </c>
      <c r="I27" s="1">
        <f ca="1">IF(Main[[#This Row],[RefLeft]]="","",Main[[#This Row],[RefLeft]]+$AB$1)</f>
        <v>43778</v>
      </c>
      <c r="J27" s="1">
        <v>43420</v>
      </c>
      <c r="K27" s="4">
        <v>3900</v>
      </c>
      <c r="L27">
        <v>5</v>
      </c>
      <c r="M27">
        <v>5</v>
      </c>
      <c r="N27">
        <v>4</v>
      </c>
      <c r="O27">
        <v>3</v>
      </c>
      <c r="P27">
        <v>3</v>
      </c>
      <c r="Q27">
        <v>4</v>
      </c>
      <c r="R27" s="5">
        <f>ROUND(SUM(Main[[#This Row],[Punctuality]:[Efficiency]])/6,1)</f>
        <v>4</v>
      </c>
    </row>
    <row r="28" spans="2:18" x14ac:dyDescent="0.3">
      <c r="B28" t="s">
        <v>104</v>
      </c>
      <c r="C28" t="s">
        <v>258</v>
      </c>
      <c r="D28" t="s">
        <v>260</v>
      </c>
      <c r="E28" s="3">
        <v>26784</v>
      </c>
      <c r="F28" s="2">
        <f ca="1">ROUNDDOWN(($T$1-Main[[#This Row],[Birth Date]])/365,0)</f>
        <v>51</v>
      </c>
      <c r="G28" s="3">
        <f ca="1">Main[[#This Row],[RefDate]]+$AB$1</f>
        <v>43516</v>
      </c>
      <c r="H28" s="3">
        <v>43158</v>
      </c>
      <c r="I28" s="1" t="str">
        <f>IF(Main[[#This Row],[RefLeft]]="","",Main[[#This Row],[RefLeft]]+$AB$1)</f>
        <v/>
      </c>
      <c r="K28" s="4">
        <v>2400</v>
      </c>
      <c r="L28">
        <v>5</v>
      </c>
      <c r="M28">
        <v>4</v>
      </c>
      <c r="N28">
        <v>5</v>
      </c>
      <c r="O28">
        <v>4</v>
      </c>
      <c r="P28">
        <v>3</v>
      </c>
      <c r="Q28">
        <v>5</v>
      </c>
      <c r="R28" s="5">
        <f>ROUND(SUM(Main[[#This Row],[Punctuality]:[Efficiency]])/6,1)</f>
        <v>4.3</v>
      </c>
    </row>
    <row r="29" spans="2:18" x14ac:dyDescent="0.3">
      <c r="B29" t="s">
        <v>79</v>
      </c>
      <c r="C29" t="s">
        <v>258</v>
      </c>
      <c r="D29" t="s">
        <v>260</v>
      </c>
      <c r="E29" s="3">
        <v>23732</v>
      </c>
      <c r="F29" s="2">
        <f ca="1">ROUNDDOWN(($T$1-Main[[#This Row],[Birth Date]])/365,0)</f>
        <v>59</v>
      </c>
      <c r="G29" s="3">
        <f ca="1">Main[[#This Row],[RefDate]]+$AB$1</f>
        <v>43520</v>
      </c>
      <c r="H29" s="3">
        <v>43162</v>
      </c>
      <c r="I29" s="1" t="str">
        <f>IF(Main[[#This Row],[RefLeft]]="","",Main[[#This Row],[RefLeft]]+$AB$1)</f>
        <v/>
      </c>
      <c r="K29" s="4">
        <v>2700</v>
      </c>
      <c r="L29">
        <v>5</v>
      </c>
      <c r="M29">
        <v>3</v>
      </c>
      <c r="N29">
        <v>3</v>
      </c>
      <c r="O29">
        <v>3</v>
      </c>
      <c r="P29">
        <v>3</v>
      </c>
      <c r="Q29">
        <v>5</v>
      </c>
      <c r="R29" s="5">
        <f>ROUND(SUM(Main[[#This Row],[Punctuality]:[Efficiency]])/6,1)</f>
        <v>3.7</v>
      </c>
    </row>
    <row r="30" spans="2:18" x14ac:dyDescent="0.3">
      <c r="B30" t="s">
        <v>103</v>
      </c>
      <c r="C30" t="s">
        <v>256</v>
      </c>
      <c r="D30" t="s">
        <v>260</v>
      </c>
      <c r="E30" s="3">
        <v>33813</v>
      </c>
      <c r="F30" s="2">
        <f ca="1">ROUNDDOWN(($T$1-Main[[#This Row],[Birth Date]])/365,0)</f>
        <v>32</v>
      </c>
      <c r="G30" s="3">
        <f ca="1">Main[[#This Row],[RefDate]]+$AB$1</f>
        <v>43522</v>
      </c>
      <c r="H30" s="3">
        <v>43164</v>
      </c>
      <c r="I30" s="1" t="str">
        <f>IF(Main[[#This Row],[RefLeft]]="","",Main[[#This Row],[RefLeft]]+$AB$1)</f>
        <v/>
      </c>
      <c r="K30" s="4">
        <v>3600</v>
      </c>
      <c r="L30">
        <v>5</v>
      </c>
      <c r="M30">
        <v>4</v>
      </c>
      <c r="N30">
        <v>3</v>
      </c>
      <c r="O30">
        <v>4</v>
      </c>
      <c r="P30">
        <v>5</v>
      </c>
      <c r="Q30">
        <v>4</v>
      </c>
      <c r="R30" s="5">
        <f>ROUND(SUM(Main[[#This Row],[Punctuality]:[Efficiency]])/6,1)</f>
        <v>4.2</v>
      </c>
    </row>
    <row r="31" spans="2:18" x14ac:dyDescent="0.3">
      <c r="B31" t="s">
        <v>36</v>
      </c>
      <c r="C31" t="s">
        <v>258</v>
      </c>
      <c r="D31" t="s">
        <v>260</v>
      </c>
      <c r="E31" s="3">
        <v>28683</v>
      </c>
      <c r="F31" s="2">
        <f ca="1">ROUNDDOWN(($T$1-Main[[#This Row],[Birth Date]])/365,0)</f>
        <v>46</v>
      </c>
      <c r="G31" s="3">
        <f ca="1">Main[[#This Row],[RefDate]]+$AB$1</f>
        <v>43529</v>
      </c>
      <c r="H31" s="3">
        <v>43171</v>
      </c>
      <c r="I31" s="1">
        <f ca="1">IF(Main[[#This Row],[RefLeft]]="","",Main[[#This Row],[RefLeft]]+$AB$1)</f>
        <v>43828</v>
      </c>
      <c r="J31" s="1">
        <v>43470</v>
      </c>
      <c r="K31" s="4">
        <v>5400</v>
      </c>
      <c r="L31">
        <v>5</v>
      </c>
      <c r="M31">
        <v>5</v>
      </c>
      <c r="N31">
        <v>5</v>
      </c>
      <c r="O31">
        <v>3</v>
      </c>
      <c r="P31">
        <v>4</v>
      </c>
      <c r="Q31">
        <v>3</v>
      </c>
      <c r="R31" s="5">
        <f>ROUND(SUM(Main[[#This Row],[Punctuality]:[Efficiency]])/6,1)</f>
        <v>4.2</v>
      </c>
    </row>
    <row r="32" spans="2:18" x14ac:dyDescent="0.3">
      <c r="B32" t="s">
        <v>80</v>
      </c>
      <c r="C32" t="s">
        <v>255</v>
      </c>
      <c r="D32" t="s">
        <v>260</v>
      </c>
      <c r="E32" s="3">
        <v>35311</v>
      </c>
      <c r="F32" s="2">
        <f ca="1">ROUNDDOWN(($T$1-Main[[#This Row],[Birth Date]])/365,0)</f>
        <v>28</v>
      </c>
      <c r="G32" s="3">
        <f ca="1">Main[[#This Row],[RefDate]]+$AB$1</f>
        <v>43532</v>
      </c>
      <c r="H32" s="3">
        <v>43174</v>
      </c>
      <c r="I32" s="1" t="str">
        <f>IF(Main[[#This Row],[RefLeft]]="","",Main[[#This Row],[RefLeft]]+$AB$1)</f>
        <v/>
      </c>
      <c r="K32" s="4">
        <v>3100</v>
      </c>
      <c r="L32">
        <v>4</v>
      </c>
      <c r="M32">
        <v>4</v>
      </c>
      <c r="N32">
        <v>4</v>
      </c>
      <c r="O32">
        <v>4</v>
      </c>
      <c r="P32">
        <v>4</v>
      </c>
      <c r="Q32">
        <v>5</v>
      </c>
      <c r="R32" s="5">
        <f>ROUND(SUM(Main[[#This Row],[Punctuality]:[Efficiency]])/6,1)</f>
        <v>4.2</v>
      </c>
    </row>
    <row r="33" spans="2:18" x14ac:dyDescent="0.3">
      <c r="B33" t="s">
        <v>69</v>
      </c>
      <c r="C33" t="s">
        <v>255</v>
      </c>
      <c r="D33" t="s">
        <v>261</v>
      </c>
      <c r="E33" s="3">
        <v>25559</v>
      </c>
      <c r="F33" s="2">
        <f ca="1">ROUNDDOWN(($T$1-Main[[#This Row],[Birth Date]])/365,0)</f>
        <v>54</v>
      </c>
      <c r="G33" s="3">
        <f ca="1">Main[[#This Row],[RefDate]]+$AB$1</f>
        <v>43536</v>
      </c>
      <c r="H33" s="3">
        <v>43178</v>
      </c>
      <c r="I33" s="1" t="str">
        <f>IF(Main[[#This Row],[RefLeft]]="","",Main[[#This Row],[RefLeft]]+$AB$1)</f>
        <v/>
      </c>
      <c r="K33" s="4">
        <v>1800</v>
      </c>
      <c r="L33">
        <v>3</v>
      </c>
      <c r="M33">
        <v>3</v>
      </c>
      <c r="N33">
        <v>3</v>
      </c>
      <c r="O33">
        <v>4</v>
      </c>
      <c r="P33">
        <v>5</v>
      </c>
      <c r="Q33">
        <v>3</v>
      </c>
      <c r="R33" s="5">
        <f>ROUND(SUM(Main[[#This Row],[Punctuality]:[Efficiency]])/6,1)</f>
        <v>3.5</v>
      </c>
    </row>
    <row r="34" spans="2:18" x14ac:dyDescent="0.3">
      <c r="B34" t="s">
        <v>91</v>
      </c>
      <c r="C34" t="s">
        <v>256</v>
      </c>
      <c r="D34" t="s">
        <v>261</v>
      </c>
      <c r="E34" s="3">
        <v>35074</v>
      </c>
      <c r="F34" s="2">
        <f ca="1">ROUNDDOWN(($T$1-Main[[#This Row],[Birth Date]])/365,0)</f>
        <v>28</v>
      </c>
      <c r="G34" s="3">
        <f ca="1">Main[[#This Row],[RefDate]]+$AB$1</f>
        <v>43536</v>
      </c>
      <c r="H34" s="3">
        <v>43178</v>
      </c>
      <c r="I34" s="1" t="str">
        <f>IF(Main[[#This Row],[RefLeft]]="","",Main[[#This Row],[RefLeft]]+$AB$1)</f>
        <v/>
      </c>
      <c r="K34" s="4">
        <v>5400</v>
      </c>
      <c r="L34">
        <v>2</v>
      </c>
      <c r="M34">
        <v>5</v>
      </c>
      <c r="N34">
        <v>3</v>
      </c>
      <c r="O34">
        <v>3</v>
      </c>
      <c r="P34">
        <v>5</v>
      </c>
      <c r="Q34">
        <v>3</v>
      </c>
      <c r="R34" s="5">
        <f>ROUND(SUM(Main[[#This Row],[Punctuality]:[Efficiency]])/6,1)</f>
        <v>3.5</v>
      </c>
    </row>
    <row r="35" spans="2:18" x14ac:dyDescent="0.3">
      <c r="B35" t="s">
        <v>119</v>
      </c>
      <c r="C35" t="s">
        <v>257</v>
      </c>
      <c r="D35" t="s">
        <v>261</v>
      </c>
      <c r="E35" s="3">
        <v>30609</v>
      </c>
      <c r="F35" s="2">
        <f ca="1">ROUNDDOWN(($T$1-Main[[#This Row],[Birth Date]])/365,0)</f>
        <v>41</v>
      </c>
      <c r="G35" s="3">
        <f ca="1">Main[[#This Row],[RefDate]]+$AB$1</f>
        <v>43539</v>
      </c>
      <c r="H35" s="3">
        <v>43181</v>
      </c>
      <c r="I35" s="1">
        <f ca="1">IF(Main[[#This Row],[RefLeft]]="","",Main[[#This Row],[RefLeft]]+$AB$1)</f>
        <v>43871</v>
      </c>
      <c r="J35" s="1">
        <v>43513</v>
      </c>
      <c r="K35" s="4">
        <v>4400</v>
      </c>
      <c r="L35">
        <v>4</v>
      </c>
      <c r="M35">
        <v>5</v>
      </c>
      <c r="N35">
        <v>5</v>
      </c>
      <c r="O35">
        <v>4</v>
      </c>
      <c r="P35">
        <v>5</v>
      </c>
      <c r="Q35">
        <v>5</v>
      </c>
      <c r="R35" s="5">
        <f>ROUND(SUM(Main[[#This Row],[Punctuality]:[Efficiency]])/6,1)</f>
        <v>4.7</v>
      </c>
    </row>
    <row r="36" spans="2:18" x14ac:dyDescent="0.3">
      <c r="B36" t="s">
        <v>31</v>
      </c>
      <c r="C36" t="s">
        <v>258</v>
      </c>
      <c r="D36" t="s">
        <v>260</v>
      </c>
      <c r="E36" s="3">
        <v>35252</v>
      </c>
      <c r="F36" s="2">
        <f ca="1">ROUNDDOWN(($T$1-Main[[#This Row],[Birth Date]])/365,0)</f>
        <v>28</v>
      </c>
      <c r="G36" s="3">
        <f ca="1">Main[[#This Row],[RefDate]]+$AB$1</f>
        <v>43541</v>
      </c>
      <c r="H36" s="3">
        <v>43183</v>
      </c>
      <c r="I36" s="1" t="str">
        <f>IF(Main[[#This Row],[RefLeft]]="","",Main[[#This Row],[RefLeft]]+$AB$1)</f>
        <v/>
      </c>
      <c r="K36" s="4">
        <v>3700</v>
      </c>
      <c r="L36">
        <v>5</v>
      </c>
      <c r="M36">
        <v>5</v>
      </c>
      <c r="N36">
        <v>3</v>
      </c>
      <c r="O36">
        <v>3</v>
      </c>
      <c r="P36">
        <v>5</v>
      </c>
      <c r="Q36">
        <v>3</v>
      </c>
      <c r="R36" s="5">
        <f>ROUND(SUM(Main[[#This Row],[Punctuality]:[Efficiency]])/6,1)</f>
        <v>4</v>
      </c>
    </row>
    <row r="37" spans="2:18" x14ac:dyDescent="0.3">
      <c r="B37" t="s">
        <v>78</v>
      </c>
      <c r="C37" t="s">
        <v>257</v>
      </c>
      <c r="D37" t="s">
        <v>260</v>
      </c>
      <c r="E37" s="3">
        <v>22527</v>
      </c>
      <c r="F37" s="2">
        <f ca="1">ROUNDDOWN(($T$1-Main[[#This Row],[Birth Date]])/365,0)</f>
        <v>63</v>
      </c>
      <c r="G37" s="3">
        <f ca="1">Main[[#This Row],[RefDate]]+$AB$1</f>
        <v>43543</v>
      </c>
      <c r="H37" s="3">
        <v>43185</v>
      </c>
      <c r="I37" s="1" t="str">
        <f>IF(Main[[#This Row],[RefLeft]]="","",Main[[#This Row],[RefLeft]]+$AB$1)</f>
        <v/>
      </c>
      <c r="K37" s="4">
        <v>1700</v>
      </c>
      <c r="L37">
        <v>4</v>
      </c>
      <c r="M37">
        <v>5</v>
      </c>
      <c r="N37">
        <v>4</v>
      </c>
      <c r="O37">
        <v>5</v>
      </c>
      <c r="P37">
        <v>5</v>
      </c>
      <c r="Q37">
        <v>5</v>
      </c>
      <c r="R37" s="5">
        <f>ROUND(SUM(Main[[#This Row],[Punctuality]:[Efficiency]])/6,1)</f>
        <v>4.7</v>
      </c>
    </row>
    <row r="38" spans="2:18" x14ac:dyDescent="0.3">
      <c r="B38" t="s">
        <v>48</v>
      </c>
      <c r="C38" t="s">
        <v>258</v>
      </c>
      <c r="D38" t="s">
        <v>261</v>
      </c>
      <c r="E38" s="3">
        <v>28024</v>
      </c>
      <c r="F38" s="2">
        <f ca="1">ROUNDDOWN(($T$1-Main[[#This Row],[Birth Date]])/365,0)</f>
        <v>48</v>
      </c>
      <c r="G38" s="3">
        <f ca="1">Main[[#This Row],[RefDate]]+$AB$1</f>
        <v>43544</v>
      </c>
      <c r="H38" s="3">
        <v>43186</v>
      </c>
      <c r="I38" s="1">
        <f ca="1">IF(Main[[#This Row],[RefLeft]]="","",Main[[#This Row],[RefLeft]]+$AB$1)</f>
        <v>45528</v>
      </c>
      <c r="J38" s="1">
        <v>45170</v>
      </c>
      <c r="K38" s="4">
        <v>2000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 s="5">
        <f>ROUND(SUM(Main[[#This Row],[Punctuality]:[Efficiency]])/6,1)</f>
        <v>2</v>
      </c>
    </row>
    <row r="39" spans="2:18" x14ac:dyDescent="0.3">
      <c r="B39" t="s">
        <v>77</v>
      </c>
      <c r="C39" t="s">
        <v>255</v>
      </c>
      <c r="D39" t="s">
        <v>260</v>
      </c>
      <c r="E39" s="3">
        <v>35270</v>
      </c>
      <c r="F39" s="2">
        <f ca="1">ROUNDDOWN(($T$1-Main[[#This Row],[Birth Date]])/365,0)</f>
        <v>28</v>
      </c>
      <c r="G39" s="3">
        <f ca="1">Main[[#This Row],[RefDate]]+$AB$1</f>
        <v>43546</v>
      </c>
      <c r="H39" s="3">
        <v>43188</v>
      </c>
      <c r="I39" s="1">
        <f ca="1">IF(Main[[#This Row],[RefLeft]]="","",Main[[#This Row],[RefLeft]]+$AB$1)</f>
        <v>44952</v>
      </c>
      <c r="J39" s="1">
        <v>44594</v>
      </c>
      <c r="K39" s="4">
        <v>2100</v>
      </c>
      <c r="L39">
        <v>4</v>
      </c>
      <c r="M39">
        <v>4</v>
      </c>
      <c r="N39">
        <v>5</v>
      </c>
      <c r="O39">
        <v>3</v>
      </c>
      <c r="P39">
        <v>4</v>
      </c>
      <c r="Q39">
        <v>3</v>
      </c>
      <c r="R39" s="5">
        <f>ROUND(SUM(Main[[#This Row],[Punctuality]:[Efficiency]])/6,1)</f>
        <v>3.8</v>
      </c>
    </row>
    <row r="40" spans="2:18" x14ac:dyDescent="0.3">
      <c r="B40" t="s">
        <v>82</v>
      </c>
      <c r="C40" t="s">
        <v>256</v>
      </c>
      <c r="D40" t="s">
        <v>261</v>
      </c>
      <c r="E40" s="3">
        <v>31854</v>
      </c>
      <c r="F40" s="2">
        <f ca="1">ROUNDDOWN(($T$1-Main[[#This Row],[Birth Date]])/365,0)</f>
        <v>37</v>
      </c>
      <c r="G40" s="3">
        <f ca="1">Main[[#This Row],[RefDate]]+$AB$1</f>
        <v>43547</v>
      </c>
      <c r="H40" s="3">
        <v>43189</v>
      </c>
      <c r="I40" s="1" t="str">
        <f>IF(Main[[#This Row],[RefLeft]]="","",Main[[#This Row],[RefLeft]]+$AB$1)</f>
        <v/>
      </c>
      <c r="K40" s="4">
        <v>3800</v>
      </c>
      <c r="L40">
        <v>1</v>
      </c>
      <c r="M40">
        <v>5</v>
      </c>
      <c r="N40">
        <v>2</v>
      </c>
      <c r="O40">
        <v>5</v>
      </c>
      <c r="P40">
        <v>4</v>
      </c>
      <c r="Q40">
        <v>4</v>
      </c>
      <c r="R40" s="5">
        <f>ROUND(SUM(Main[[#This Row],[Punctuality]:[Efficiency]])/6,1)</f>
        <v>3.5</v>
      </c>
    </row>
    <row r="41" spans="2:18" x14ac:dyDescent="0.3">
      <c r="B41" t="s">
        <v>33</v>
      </c>
      <c r="C41" t="s">
        <v>258</v>
      </c>
      <c r="D41" t="s">
        <v>261</v>
      </c>
      <c r="E41" s="3">
        <v>34067</v>
      </c>
      <c r="F41" s="2">
        <f ca="1">ROUNDDOWN(($T$1-Main[[#This Row],[Birth Date]])/365,0)</f>
        <v>31</v>
      </c>
      <c r="G41" s="3">
        <f ca="1">Main[[#This Row],[RefDate]]+$AB$1</f>
        <v>43548</v>
      </c>
      <c r="H41" s="3">
        <v>43190</v>
      </c>
      <c r="I41" s="1" t="str">
        <f>IF(Main[[#This Row],[RefLeft]]="","",Main[[#This Row],[RefLeft]]+$AB$1)</f>
        <v/>
      </c>
      <c r="K41" s="4">
        <v>2800</v>
      </c>
      <c r="L41">
        <v>3</v>
      </c>
      <c r="M41">
        <v>3</v>
      </c>
      <c r="N41">
        <v>5</v>
      </c>
      <c r="O41">
        <v>4</v>
      </c>
      <c r="P41">
        <v>3</v>
      </c>
      <c r="Q41">
        <v>4</v>
      </c>
      <c r="R41" s="5">
        <f>ROUND(SUM(Main[[#This Row],[Punctuality]:[Efficiency]])/6,1)</f>
        <v>3.7</v>
      </c>
    </row>
    <row r="42" spans="2:18" x14ac:dyDescent="0.3">
      <c r="B42" t="s">
        <v>37</v>
      </c>
      <c r="C42" t="s">
        <v>257</v>
      </c>
      <c r="D42" t="s">
        <v>260</v>
      </c>
      <c r="E42" s="3">
        <v>29100</v>
      </c>
      <c r="F42" s="2">
        <f ca="1">ROUNDDOWN(($T$1-Main[[#This Row],[Birth Date]])/365,0)</f>
        <v>45</v>
      </c>
      <c r="G42" s="3">
        <f ca="1">Main[[#This Row],[RefDate]]+$AB$1</f>
        <v>43549</v>
      </c>
      <c r="H42" s="3">
        <v>43191</v>
      </c>
      <c r="I42" s="1" t="str">
        <f>IF(Main[[#This Row],[RefLeft]]="","",Main[[#This Row],[RefLeft]]+$AB$1)</f>
        <v/>
      </c>
      <c r="K42" s="4">
        <v>3500</v>
      </c>
      <c r="L42">
        <v>3</v>
      </c>
      <c r="M42">
        <v>5</v>
      </c>
      <c r="N42">
        <v>4</v>
      </c>
      <c r="O42">
        <v>4</v>
      </c>
      <c r="P42">
        <v>4</v>
      </c>
      <c r="Q42">
        <v>3</v>
      </c>
      <c r="R42" s="5">
        <f>ROUND(SUM(Main[[#This Row],[Punctuality]:[Efficiency]])/6,1)</f>
        <v>3.8</v>
      </c>
    </row>
    <row r="43" spans="2:18" x14ac:dyDescent="0.3">
      <c r="B43" t="s">
        <v>114</v>
      </c>
      <c r="C43" t="s">
        <v>255</v>
      </c>
      <c r="D43" t="s">
        <v>261</v>
      </c>
      <c r="E43" s="3">
        <v>28387</v>
      </c>
      <c r="F43" s="2">
        <f ca="1">ROUNDDOWN(($T$1-Main[[#This Row],[Birth Date]])/365,0)</f>
        <v>47</v>
      </c>
      <c r="G43" s="3">
        <f ca="1">Main[[#This Row],[RefDate]]+$AB$1</f>
        <v>43552</v>
      </c>
      <c r="H43" s="3">
        <v>43194</v>
      </c>
      <c r="I43" s="1" t="str">
        <f>IF(Main[[#This Row],[RefLeft]]="","",Main[[#This Row],[RefLeft]]+$AB$1)</f>
        <v/>
      </c>
      <c r="K43" s="4">
        <v>2800</v>
      </c>
      <c r="L43">
        <v>4</v>
      </c>
      <c r="M43">
        <v>4</v>
      </c>
      <c r="N43">
        <v>4</v>
      </c>
      <c r="O43">
        <v>5</v>
      </c>
      <c r="P43">
        <v>4</v>
      </c>
      <c r="Q43">
        <v>4</v>
      </c>
      <c r="R43" s="5">
        <f>ROUND(SUM(Main[[#This Row],[Punctuality]:[Efficiency]])/6,1)</f>
        <v>4.2</v>
      </c>
    </row>
    <row r="44" spans="2:18" x14ac:dyDescent="0.3">
      <c r="B44" t="s">
        <v>101</v>
      </c>
      <c r="C44" t="s">
        <v>256</v>
      </c>
      <c r="D44" t="s">
        <v>261</v>
      </c>
      <c r="E44" s="3">
        <v>36348</v>
      </c>
      <c r="F44" s="2">
        <f ca="1">ROUNDDOWN(($T$1-Main[[#This Row],[Birth Date]])/365,0)</f>
        <v>25</v>
      </c>
      <c r="G44" s="3">
        <f ca="1">Main[[#This Row],[RefDate]]+$AB$1</f>
        <v>43552</v>
      </c>
      <c r="H44" s="3">
        <v>43194</v>
      </c>
      <c r="I44" s="1" t="str">
        <f>IF(Main[[#This Row],[RefLeft]]="","",Main[[#This Row],[RefLeft]]+$AB$1)</f>
        <v/>
      </c>
      <c r="K44" s="4">
        <v>2100</v>
      </c>
      <c r="L44">
        <v>2</v>
      </c>
      <c r="M44">
        <v>5</v>
      </c>
      <c r="N44">
        <v>3</v>
      </c>
      <c r="O44">
        <v>5</v>
      </c>
      <c r="P44">
        <v>5</v>
      </c>
      <c r="Q44">
        <v>4</v>
      </c>
      <c r="R44" s="5">
        <f>ROUND(SUM(Main[[#This Row],[Punctuality]:[Efficiency]])/6,1)</f>
        <v>4</v>
      </c>
    </row>
    <row r="45" spans="2:18" x14ac:dyDescent="0.3">
      <c r="B45" t="s">
        <v>20</v>
      </c>
      <c r="C45" t="s">
        <v>255</v>
      </c>
      <c r="D45" t="s">
        <v>261</v>
      </c>
      <c r="E45" s="3">
        <v>33196</v>
      </c>
      <c r="F45" s="2">
        <f ca="1">ROUNDDOWN(($T$1-Main[[#This Row],[Birth Date]])/365,0)</f>
        <v>33</v>
      </c>
      <c r="G45" s="3">
        <f ca="1">Main[[#This Row],[RefDate]]+$AB$1</f>
        <v>43554</v>
      </c>
      <c r="H45" s="3">
        <v>43196</v>
      </c>
      <c r="I45" s="1">
        <f ca="1">IF(Main[[#This Row],[RefLeft]]="","",Main[[#This Row],[RefLeft]]+$AB$1)</f>
        <v>43810</v>
      </c>
      <c r="J45" s="1">
        <v>43452</v>
      </c>
      <c r="K45" s="4">
        <v>3500</v>
      </c>
      <c r="L45">
        <v>3</v>
      </c>
      <c r="M45">
        <v>3</v>
      </c>
      <c r="N45">
        <v>5</v>
      </c>
      <c r="O45">
        <v>3</v>
      </c>
      <c r="P45">
        <v>5</v>
      </c>
      <c r="Q45">
        <v>5</v>
      </c>
      <c r="R45" s="5">
        <f>ROUND(SUM(Main[[#This Row],[Punctuality]:[Efficiency]])/6,1)</f>
        <v>4</v>
      </c>
    </row>
    <row r="46" spans="2:18" x14ac:dyDescent="0.3">
      <c r="B46" t="s">
        <v>106</v>
      </c>
      <c r="C46" t="s">
        <v>258</v>
      </c>
      <c r="D46" t="s">
        <v>261</v>
      </c>
      <c r="E46" s="3">
        <v>25436</v>
      </c>
      <c r="F46" s="2">
        <f ca="1">ROUNDDOWN(($T$1-Main[[#This Row],[Birth Date]])/365,0)</f>
        <v>55</v>
      </c>
      <c r="G46" s="3">
        <f ca="1">Main[[#This Row],[RefDate]]+$AB$1</f>
        <v>43568</v>
      </c>
      <c r="H46" s="3">
        <v>43210</v>
      </c>
      <c r="I46" s="1" t="str">
        <f>IF(Main[[#This Row],[RefLeft]]="","",Main[[#This Row],[RefLeft]]+$AB$1)</f>
        <v/>
      </c>
      <c r="K46" s="4">
        <v>2600</v>
      </c>
      <c r="L46">
        <v>5</v>
      </c>
      <c r="M46">
        <v>5</v>
      </c>
      <c r="N46">
        <v>5</v>
      </c>
      <c r="O46">
        <v>3</v>
      </c>
      <c r="P46">
        <v>3</v>
      </c>
      <c r="Q46">
        <v>4</v>
      </c>
      <c r="R46" s="5">
        <f>ROUND(SUM(Main[[#This Row],[Punctuality]:[Efficiency]])/6,1)</f>
        <v>4.2</v>
      </c>
    </row>
    <row r="47" spans="2:18" x14ac:dyDescent="0.3">
      <c r="B47" t="s">
        <v>87</v>
      </c>
      <c r="C47" t="s">
        <v>256</v>
      </c>
      <c r="D47" t="s">
        <v>260</v>
      </c>
      <c r="E47" s="3">
        <v>23818</v>
      </c>
      <c r="F47" s="2">
        <f ca="1">ROUNDDOWN(($T$1-Main[[#This Row],[Birth Date]])/365,0)</f>
        <v>59</v>
      </c>
      <c r="G47" s="3">
        <f ca="1">Main[[#This Row],[RefDate]]+$AB$1</f>
        <v>43568</v>
      </c>
      <c r="H47" s="3">
        <v>43210</v>
      </c>
      <c r="I47" s="1" t="str">
        <f>IF(Main[[#This Row],[RefLeft]]="","",Main[[#This Row],[RefLeft]]+$AB$1)</f>
        <v/>
      </c>
      <c r="K47" s="4">
        <v>5100</v>
      </c>
      <c r="L47">
        <v>4</v>
      </c>
      <c r="M47">
        <v>5</v>
      </c>
      <c r="N47">
        <v>5</v>
      </c>
      <c r="O47">
        <v>2</v>
      </c>
      <c r="P47">
        <v>5</v>
      </c>
      <c r="Q47">
        <v>3</v>
      </c>
      <c r="R47" s="5">
        <f>ROUND(SUM(Main[[#This Row],[Punctuality]:[Efficiency]])/6,1)</f>
        <v>4</v>
      </c>
    </row>
    <row r="48" spans="2:18" x14ac:dyDescent="0.3">
      <c r="B48" t="s">
        <v>85</v>
      </c>
      <c r="C48" t="s">
        <v>256</v>
      </c>
      <c r="D48" t="s">
        <v>260</v>
      </c>
      <c r="E48" s="3">
        <v>26355</v>
      </c>
      <c r="F48" s="2">
        <f ca="1">ROUNDDOWN(($T$1-Main[[#This Row],[Birth Date]])/365,0)</f>
        <v>52</v>
      </c>
      <c r="G48" s="3">
        <f ca="1">Main[[#This Row],[RefDate]]+$AB$1</f>
        <v>43573</v>
      </c>
      <c r="H48" s="3">
        <v>43215</v>
      </c>
      <c r="I48" s="1" t="str">
        <f>IF(Main[[#This Row],[RefLeft]]="","",Main[[#This Row],[RefLeft]]+$AB$1)</f>
        <v/>
      </c>
      <c r="K48" s="4">
        <v>2700</v>
      </c>
      <c r="L48">
        <v>5</v>
      </c>
      <c r="M48">
        <v>5</v>
      </c>
      <c r="N48">
        <v>5</v>
      </c>
      <c r="O48">
        <v>4</v>
      </c>
      <c r="P48">
        <v>5</v>
      </c>
      <c r="Q48">
        <v>3</v>
      </c>
      <c r="R48" s="5">
        <f>ROUND(SUM(Main[[#This Row],[Punctuality]:[Efficiency]])/6,1)</f>
        <v>4.5</v>
      </c>
    </row>
    <row r="49" spans="2:18" x14ac:dyDescent="0.3">
      <c r="B49" t="s">
        <v>47</v>
      </c>
      <c r="C49" t="s">
        <v>257</v>
      </c>
      <c r="D49" t="s">
        <v>261</v>
      </c>
      <c r="E49" s="3">
        <v>35756</v>
      </c>
      <c r="F49" s="2">
        <f ca="1">ROUNDDOWN(($T$1-Main[[#This Row],[Birth Date]])/365,0)</f>
        <v>26</v>
      </c>
      <c r="G49" s="3">
        <f ca="1">Main[[#This Row],[RefDate]]+$AB$1</f>
        <v>43580</v>
      </c>
      <c r="H49" s="3">
        <v>43222</v>
      </c>
      <c r="I49" s="1">
        <f ca="1">IF(Main[[#This Row],[RefLeft]]="","",Main[[#This Row],[RefLeft]]+$AB$1)</f>
        <v>45375</v>
      </c>
      <c r="J49" s="1">
        <v>45017</v>
      </c>
      <c r="K49" s="4">
        <v>3900</v>
      </c>
      <c r="L49">
        <v>3</v>
      </c>
      <c r="M49">
        <v>4</v>
      </c>
      <c r="N49">
        <v>4</v>
      </c>
      <c r="O49">
        <v>5</v>
      </c>
      <c r="P49">
        <v>4</v>
      </c>
      <c r="Q49">
        <v>4</v>
      </c>
      <c r="R49" s="5">
        <f>ROUND(SUM(Main[[#This Row],[Punctuality]:[Efficiency]])/6,1)</f>
        <v>4</v>
      </c>
    </row>
    <row r="50" spans="2:18" x14ac:dyDescent="0.3">
      <c r="B50" t="s">
        <v>100</v>
      </c>
      <c r="C50" t="s">
        <v>256</v>
      </c>
      <c r="D50" t="s">
        <v>261</v>
      </c>
      <c r="E50" s="3">
        <v>31936</v>
      </c>
      <c r="F50" s="2">
        <f ca="1">ROUNDDOWN(($T$1-Main[[#This Row],[Birth Date]])/365,0)</f>
        <v>37</v>
      </c>
      <c r="G50" s="3">
        <f ca="1">Main[[#This Row],[RefDate]]+$AB$1</f>
        <v>43583</v>
      </c>
      <c r="H50" s="3">
        <v>43225</v>
      </c>
      <c r="I50" s="1" t="str">
        <f>IF(Main[[#This Row],[RefLeft]]="","",Main[[#This Row],[RefLeft]]+$AB$1)</f>
        <v/>
      </c>
      <c r="K50" s="4">
        <v>5400</v>
      </c>
      <c r="L50">
        <v>3</v>
      </c>
      <c r="M50">
        <v>5</v>
      </c>
      <c r="N50">
        <v>5</v>
      </c>
      <c r="O50">
        <v>4</v>
      </c>
      <c r="P50">
        <v>4</v>
      </c>
      <c r="Q50">
        <v>3</v>
      </c>
      <c r="R50" s="5">
        <f>ROUND(SUM(Main[[#This Row],[Punctuality]:[Efficiency]])/6,1)</f>
        <v>4</v>
      </c>
    </row>
    <row r="51" spans="2:18" x14ac:dyDescent="0.3">
      <c r="B51" t="s">
        <v>70</v>
      </c>
      <c r="C51" t="s">
        <v>257</v>
      </c>
      <c r="D51" t="s">
        <v>260</v>
      </c>
      <c r="E51" s="3">
        <v>34738</v>
      </c>
      <c r="F51" s="2">
        <f ca="1">ROUNDDOWN(($T$1-Main[[#This Row],[Birth Date]])/365,0)</f>
        <v>29</v>
      </c>
      <c r="G51" s="3">
        <f ca="1">Main[[#This Row],[RefDate]]+$AB$1</f>
        <v>43586</v>
      </c>
      <c r="H51" s="3">
        <v>43228</v>
      </c>
      <c r="I51" s="1" t="str">
        <f>IF(Main[[#This Row],[RefLeft]]="","",Main[[#This Row],[RefLeft]]+$AB$1)</f>
        <v/>
      </c>
      <c r="K51" s="4">
        <v>4100</v>
      </c>
      <c r="L51">
        <v>5</v>
      </c>
      <c r="M51">
        <v>5</v>
      </c>
      <c r="N51">
        <v>5</v>
      </c>
      <c r="O51">
        <v>4</v>
      </c>
      <c r="P51">
        <v>5</v>
      </c>
      <c r="Q51">
        <v>3</v>
      </c>
      <c r="R51" s="5">
        <f>ROUND(SUM(Main[[#This Row],[Punctuality]:[Efficiency]])/6,1)</f>
        <v>4.5</v>
      </c>
    </row>
    <row r="52" spans="2:18" x14ac:dyDescent="0.3">
      <c r="B52" t="s">
        <v>99</v>
      </c>
      <c r="C52" t="s">
        <v>255</v>
      </c>
      <c r="D52" t="s">
        <v>261</v>
      </c>
      <c r="E52" s="3">
        <v>35868</v>
      </c>
      <c r="F52" s="2">
        <f ca="1">ROUNDDOWN(($T$1-Main[[#This Row],[Birth Date]])/365,0)</f>
        <v>26</v>
      </c>
      <c r="G52" s="3">
        <f ca="1">Main[[#This Row],[RefDate]]+$AB$1</f>
        <v>43586</v>
      </c>
      <c r="H52" s="3">
        <v>43228</v>
      </c>
      <c r="I52" s="1">
        <f ca="1">IF(Main[[#This Row],[RefLeft]]="","",Main[[#This Row],[RefLeft]]+$AB$1)</f>
        <v>45193</v>
      </c>
      <c r="J52" s="1">
        <v>44835</v>
      </c>
      <c r="K52" s="4">
        <v>3400</v>
      </c>
      <c r="L52">
        <v>4</v>
      </c>
      <c r="M52">
        <v>4</v>
      </c>
      <c r="N52">
        <v>5</v>
      </c>
      <c r="O52">
        <v>5</v>
      </c>
      <c r="P52">
        <v>3</v>
      </c>
      <c r="Q52">
        <v>5</v>
      </c>
      <c r="R52" s="5">
        <f>ROUND(SUM(Main[[#This Row],[Punctuality]:[Efficiency]])/6,1)</f>
        <v>4.3</v>
      </c>
    </row>
    <row r="53" spans="2:18" x14ac:dyDescent="0.3">
      <c r="B53" t="s">
        <v>43</v>
      </c>
      <c r="C53" t="s">
        <v>257</v>
      </c>
      <c r="D53" t="s">
        <v>260</v>
      </c>
      <c r="E53" s="3">
        <v>27185</v>
      </c>
      <c r="F53" s="2">
        <f ca="1">ROUNDDOWN(($T$1-Main[[#This Row],[Birth Date]])/365,0)</f>
        <v>50</v>
      </c>
      <c r="G53" s="3">
        <f ca="1">Main[[#This Row],[RefDate]]+$AB$1</f>
        <v>43589</v>
      </c>
      <c r="H53" s="3">
        <v>43231</v>
      </c>
      <c r="I53" s="1" t="str">
        <f>IF(Main[[#This Row],[RefLeft]]="","",Main[[#This Row],[RefLeft]]+$AB$1)</f>
        <v/>
      </c>
      <c r="K53" s="4">
        <v>3800</v>
      </c>
      <c r="L53">
        <v>3</v>
      </c>
      <c r="M53">
        <v>3</v>
      </c>
      <c r="N53">
        <v>5</v>
      </c>
      <c r="O53">
        <v>3</v>
      </c>
      <c r="P53">
        <v>5</v>
      </c>
      <c r="Q53">
        <v>3</v>
      </c>
      <c r="R53" s="5">
        <f>ROUND(SUM(Main[[#This Row],[Punctuality]:[Efficiency]])/6,1)</f>
        <v>3.7</v>
      </c>
    </row>
    <row r="54" spans="2:18" x14ac:dyDescent="0.3">
      <c r="B54" t="s">
        <v>115</v>
      </c>
      <c r="C54" t="s">
        <v>257</v>
      </c>
      <c r="D54" t="s">
        <v>260</v>
      </c>
      <c r="E54" s="3">
        <v>35940</v>
      </c>
      <c r="F54" s="2">
        <f ca="1">ROUNDDOWN(($T$1-Main[[#This Row],[Birth Date]])/365,0)</f>
        <v>26</v>
      </c>
      <c r="G54" s="3">
        <f ca="1">Main[[#This Row],[RefDate]]+$AB$1</f>
        <v>43593</v>
      </c>
      <c r="H54" s="3">
        <v>43235</v>
      </c>
      <c r="I54" s="1">
        <f ca="1">IF(Main[[#This Row],[RefLeft]]="","",Main[[#This Row],[RefLeft]]+$AB$1)</f>
        <v>45406</v>
      </c>
      <c r="J54" s="1">
        <v>45048</v>
      </c>
      <c r="K54" s="4">
        <v>3600</v>
      </c>
      <c r="L54">
        <v>2</v>
      </c>
      <c r="M54">
        <v>4</v>
      </c>
      <c r="N54">
        <v>4</v>
      </c>
      <c r="O54">
        <v>3</v>
      </c>
      <c r="P54">
        <v>4</v>
      </c>
      <c r="Q54">
        <v>4</v>
      </c>
      <c r="R54" s="5">
        <f>ROUND(SUM(Main[[#This Row],[Punctuality]:[Efficiency]])/6,1)</f>
        <v>3.5</v>
      </c>
    </row>
    <row r="55" spans="2:18" x14ac:dyDescent="0.3">
      <c r="B55" t="s">
        <v>26</v>
      </c>
      <c r="C55" t="s">
        <v>258</v>
      </c>
      <c r="D55" t="s">
        <v>261</v>
      </c>
      <c r="E55" s="3">
        <v>34887</v>
      </c>
      <c r="F55" s="2">
        <f ca="1">ROUNDDOWN(($T$1-Main[[#This Row],[Birth Date]])/365,0)</f>
        <v>29</v>
      </c>
      <c r="G55" s="3">
        <f ca="1">Main[[#This Row],[RefDate]]+$AB$1</f>
        <v>43602</v>
      </c>
      <c r="H55" s="3">
        <v>43244</v>
      </c>
      <c r="I55" s="1" t="str">
        <f>IF(Main[[#This Row],[RefLeft]]="","",Main[[#This Row],[RefLeft]]+$AB$1)</f>
        <v/>
      </c>
      <c r="K55" s="4">
        <v>5300</v>
      </c>
      <c r="L55">
        <v>4</v>
      </c>
      <c r="M55">
        <v>3</v>
      </c>
      <c r="N55">
        <v>5</v>
      </c>
      <c r="O55">
        <v>4</v>
      </c>
      <c r="P55">
        <v>5</v>
      </c>
      <c r="Q55">
        <v>5</v>
      </c>
      <c r="R55" s="5">
        <f>ROUND(SUM(Main[[#This Row],[Punctuality]:[Efficiency]])/6,1)</f>
        <v>4.3</v>
      </c>
    </row>
    <row r="56" spans="2:18" x14ac:dyDescent="0.3">
      <c r="B56" t="s">
        <v>65</v>
      </c>
      <c r="C56" t="s">
        <v>256</v>
      </c>
      <c r="D56" t="s">
        <v>261</v>
      </c>
      <c r="E56" s="3">
        <v>27196</v>
      </c>
      <c r="F56" s="2">
        <f ca="1">ROUNDDOWN(($T$1-Main[[#This Row],[Birth Date]])/365,0)</f>
        <v>50</v>
      </c>
      <c r="G56" s="3">
        <f ca="1">Main[[#This Row],[RefDate]]+$AB$1</f>
        <v>43604</v>
      </c>
      <c r="H56" s="3">
        <v>43246</v>
      </c>
      <c r="I56" s="1" t="str">
        <f>IF(Main[[#This Row],[RefLeft]]="","",Main[[#This Row],[RefLeft]]+$AB$1)</f>
        <v/>
      </c>
      <c r="K56" s="4">
        <v>4600</v>
      </c>
      <c r="L56">
        <v>2</v>
      </c>
      <c r="M56">
        <v>5</v>
      </c>
      <c r="N56">
        <v>5</v>
      </c>
      <c r="O56">
        <v>3</v>
      </c>
      <c r="P56">
        <v>3</v>
      </c>
      <c r="Q56">
        <v>3</v>
      </c>
      <c r="R56" s="5">
        <f>ROUND(SUM(Main[[#This Row],[Punctuality]:[Efficiency]])/6,1)</f>
        <v>3.5</v>
      </c>
    </row>
    <row r="57" spans="2:18" x14ac:dyDescent="0.3">
      <c r="B57" t="s">
        <v>64</v>
      </c>
      <c r="C57" t="s">
        <v>255</v>
      </c>
      <c r="D57" t="s">
        <v>261</v>
      </c>
      <c r="E57" s="3">
        <v>36150</v>
      </c>
      <c r="F57" s="2">
        <f ca="1">ROUNDDOWN(($T$1-Main[[#This Row],[Birth Date]])/365,0)</f>
        <v>25</v>
      </c>
      <c r="G57" s="3">
        <f ca="1">Main[[#This Row],[RefDate]]+$AB$1</f>
        <v>43610</v>
      </c>
      <c r="H57" s="3">
        <v>43252</v>
      </c>
      <c r="I57" s="1" t="str">
        <f>IF(Main[[#This Row],[RefLeft]]="","",Main[[#This Row],[RefLeft]]+$AB$1)</f>
        <v/>
      </c>
      <c r="K57" s="4">
        <v>2700</v>
      </c>
      <c r="L57">
        <v>5</v>
      </c>
      <c r="M57">
        <v>3</v>
      </c>
      <c r="N57">
        <v>4</v>
      </c>
      <c r="O57">
        <v>3</v>
      </c>
      <c r="P57">
        <v>3</v>
      </c>
      <c r="Q57">
        <v>3</v>
      </c>
      <c r="R57" s="5">
        <f>ROUND(SUM(Main[[#This Row],[Punctuality]:[Efficiency]])/6,1)</f>
        <v>3.5</v>
      </c>
    </row>
    <row r="58" spans="2:18" x14ac:dyDescent="0.3">
      <c r="B58" t="s">
        <v>71</v>
      </c>
      <c r="C58" t="s">
        <v>257</v>
      </c>
      <c r="D58" t="s">
        <v>261</v>
      </c>
      <c r="E58" s="3">
        <v>25255</v>
      </c>
      <c r="F58" s="2">
        <f ca="1">ROUNDDOWN(($T$1-Main[[#This Row],[Birth Date]])/365,0)</f>
        <v>55</v>
      </c>
      <c r="G58" s="3">
        <f ca="1">Main[[#This Row],[RefDate]]+$AB$1</f>
        <v>43610</v>
      </c>
      <c r="H58" s="3">
        <v>43252</v>
      </c>
      <c r="I58" s="1" t="str">
        <f>IF(Main[[#This Row],[RefLeft]]="","",Main[[#This Row],[RefLeft]]+$AB$1)</f>
        <v/>
      </c>
      <c r="K58" s="4">
        <v>4200</v>
      </c>
      <c r="L58">
        <v>3</v>
      </c>
      <c r="M58">
        <v>5</v>
      </c>
      <c r="N58">
        <v>3</v>
      </c>
      <c r="O58">
        <v>4</v>
      </c>
      <c r="P58">
        <v>3</v>
      </c>
      <c r="Q58">
        <v>5</v>
      </c>
      <c r="R58" s="5">
        <f>ROUND(SUM(Main[[#This Row],[Punctuality]:[Efficiency]])/6,1)</f>
        <v>3.8</v>
      </c>
    </row>
    <row r="59" spans="2:18" x14ac:dyDescent="0.3">
      <c r="B59" t="s">
        <v>62</v>
      </c>
      <c r="C59" t="s">
        <v>256</v>
      </c>
      <c r="D59" t="s">
        <v>260</v>
      </c>
      <c r="E59" s="3">
        <v>25856</v>
      </c>
      <c r="F59" s="2">
        <f ca="1">ROUNDDOWN(($T$1-Main[[#This Row],[Birth Date]])/365,0)</f>
        <v>54</v>
      </c>
      <c r="G59" s="3">
        <f ca="1">Main[[#This Row],[RefDate]]+$AB$1</f>
        <v>43612</v>
      </c>
      <c r="H59" s="3">
        <v>43254</v>
      </c>
      <c r="I59" s="1">
        <f ca="1">IF(Main[[#This Row],[RefLeft]]="","",Main[[#This Row],[RefLeft]]+$AB$1)</f>
        <v>44980</v>
      </c>
      <c r="J59" s="1">
        <v>44622</v>
      </c>
      <c r="K59" s="4">
        <v>5000</v>
      </c>
      <c r="L59">
        <v>5</v>
      </c>
      <c r="M59">
        <v>5</v>
      </c>
      <c r="N59">
        <v>5</v>
      </c>
      <c r="O59">
        <v>5</v>
      </c>
      <c r="P59">
        <v>3</v>
      </c>
      <c r="Q59">
        <v>5</v>
      </c>
      <c r="R59" s="5">
        <f>ROUND(SUM(Main[[#This Row],[Punctuality]:[Efficiency]])/6,1)</f>
        <v>4.7</v>
      </c>
    </row>
    <row r="60" spans="2:18" x14ac:dyDescent="0.3">
      <c r="B60" t="s">
        <v>117</v>
      </c>
      <c r="C60" t="s">
        <v>255</v>
      </c>
      <c r="D60" t="s">
        <v>261</v>
      </c>
      <c r="E60" s="3">
        <v>35890</v>
      </c>
      <c r="F60" s="2">
        <f ca="1">ROUNDDOWN(($T$1-Main[[#This Row],[Birth Date]])/365,0)</f>
        <v>26</v>
      </c>
      <c r="G60" s="3">
        <f ca="1">Main[[#This Row],[RefDate]]+$AB$1</f>
        <v>43613</v>
      </c>
      <c r="H60" s="3">
        <v>43255</v>
      </c>
      <c r="I60" s="1" t="str">
        <f>IF(Main[[#This Row],[RefLeft]]="","",Main[[#This Row],[RefLeft]]+$AB$1)</f>
        <v/>
      </c>
      <c r="K60" s="4">
        <v>4600</v>
      </c>
      <c r="L60">
        <v>3</v>
      </c>
      <c r="M60">
        <v>3</v>
      </c>
      <c r="N60">
        <v>3</v>
      </c>
      <c r="O60">
        <v>4</v>
      </c>
      <c r="P60">
        <v>5</v>
      </c>
      <c r="Q60">
        <v>4</v>
      </c>
      <c r="R60" s="5">
        <f>ROUND(SUM(Main[[#This Row],[Punctuality]:[Efficiency]])/6,1)</f>
        <v>3.7</v>
      </c>
    </row>
    <row r="61" spans="2:18" x14ac:dyDescent="0.3">
      <c r="B61" t="s">
        <v>89</v>
      </c>
      <c r="C61" t="s">
        <v>258</v>
      </c>
      <c r="D61" t="s">
        <v>260</v>
      </c>
      <c r="E61" s="3">
        <v>36267</v>
      </c>
      <c r="F61" s="2">
        <f ca="1">ROUNDDOWN(($T$1-Main[[#This Row],[Birth Date]])/365,0)</f>
        <v>25</v>
      </c>
      <c r="G61" s="3">
        <f ca="1">Main[[#This Row],[RefDate]]+$AB$1</f>
        <v>43615</v>
      </c>
      <c r="H61" s="3">
        <v>43257</v>
      </c>
      <c r="I61" s="1" t="str">
        <f>IF(Main[[#This Row],[RefLeft]]="","",Main[[#This Row],[RefLeft]]+$AB$1)</f>
        <v/>
      </c>
      <c r="K61" s="4">
        <v>4800</v>
      </c>
      <c r="L61">
        <v>4</v>
      </c>
      <c r="M61">
        <v>5</v>
      </c>
      <c r="N61">
        <v>3</v>
      </c>
      <c r="O61">
        <v>3</v>
      </c>
      <c r="P61">
        <v>5</v>
      </c>
      <c r="Q61">
        <v>4</v>
      </c>
      <c r="R61" s="5">
        <f>ROUND(SUM(Main[[#This Row],[Punctuality]:[Efficiency]])/6,1)</f>
        <v>4</v>
      </c>
    </row>
    <row r="62" spans="2:18" x14ac:dyDescent="0.3">
      <c r="B62" t="s">
        <v>39</v>
      </c>
      <c r="C62" t="s">
        <v>256</v>
      </c>
      <c r="D62" t="s">
        <v>261</v>
      </c>
      <c r="E62" s="3">
        <v>29628</v>
      </c>
      <c r="F62" s="2">
        <f ca="1">ROUNDDOWN(($T$1-Main[[#This Row],[Birth Date]])/365,0)</f>
        <v>43</v>
      </c>
      <c r="G62" s="3">
        <f ca="1">Main[[#This Row],[RefDate]]+$AB$1</f>
        <v>43635</v>
      </c>
      <c r="H62" s="3">
        <v>43277</v>
      </c>
      <c r="I62" s="1">
        <f ca="1">IF(Main[[#This Row],[RefLeft]]="","",Main[[#This Row],[RefLeft]]+$AB$1)</f>
        <v>43899</v>
      </c>
      <c r="J62" s="1">
        <v>43541</v>
      </c>
      <c r="K62" s="4">
        <v>3000</v>
      </c>
      <c r="L62">
        <v>3</v>
      </c>
      <c r="M62">
        <v>5</v>
      </c>
      <c r="N62">
        <v>3</v>
      </c>
      <c r="O62">
        <v>4</v>
      </c>
      <c r="P62">
        <v>4</v>
      </c>
      <c r="Q62">
        <v>3</v>
      </c>
      <c r="R62" s="5">
        <f>ROUND(SUM(Main[[#This Row],[Punctuality]:[Efficiency]])/6,1)</f>
        <v>3.7</v>
      </c>
    </row>
    <row r="63" spans="2:18" x14ac:dyDescent="0.3">
      <c r="B63" t="s">
        <v>74</v>
      </c>
      <c r="C63" t="s">
        <v>257</v>
      </c>
      <c r="D63" t="s">
        <v>260</v>
      </c>
      <c r="E63" s="3">
        <v>29189</v>
      </c>
      <c r="F63" s="2">
        <f ca="1">ROUNDDOWN(($T$1-Main[[#This Row],[Birth Date]])/365,0)</f>
        <v>44</v>
      </c>
      <c r="G63" s="3">
        <f ca="1">Main[[#This Row],[RefDate]]+$AB$1</f>
        <v>43639</v>
      </c>
      <c r="H63" s="3">
        <v>43281</v>
      </c>
      <c r="I63" s="1" t="str">
        <f>IF(Main[[#This Row],[RefLeft]]="","",Main[[#This Row],[RefLeft]]+$AB$1)</f>
        <v/>
      </c>
      <c r="K63" s="4">
        <v>2400</v>
      </c>
      <c r="L63">
        <v>2</v>
      </c>
      <c r="M63">
        <v>5</v>
      </c>
      <c r="N63">
        <v>3</v>
      </c>
      <c r="O63">
        <v>4</v>
      </c>
      <c r="P63">
        <v>4</v>
      </c>
      <c r="Q63">
        <v>5</v>
      </c>
      <c r="R63" s="5">
        <f>ROUND(SUM(Main[[#This Row],[Punctuality]:[Efficiency]])/6,1)</f>
        <v>3.8</v>
      </c>
    </row>
    <row r="64" spans="2:18" x14ac:dyDescent="0.3">
      <c r="B64" t="s">
        <v>81</v>
      </c>
      <c r="C64" t="s">
        <v>257</v>
      </c>
      <c r="D64" t="s">
        <v>260</v>
      </c>
      <c r="E64" s="3">
        <v>22417</v>
      </c>
      <c r="F64" s="2">
        <f ca="1">ROUNDDOWN(($T$1-Main[[#This Row],[Birth Date]])/365,0)</f>
        <v>63</v>
      </c>
      <c r="G64" s="3">
        <f ca="1">Main[[#This Row],[RefDate]]+$AB$1</f>
        <v>43640</v>
      </c>
      <c r="H64" s="3">
        <v>43282</v>
      </c>
      <c r="I64" s="1">
        <f ca="1">IF(Main[[#This Row],[RefLeft]]="","",Main[[#This Row],[RefLeft]]+$AB$1)</f>
        <v>44433</v>
      </c>
      <c r="J64" s="1">
        <v>44075</v>
      </c>
      <c r="K64" s="4">
        <v>4400</v>
      </c>
      <c r="L64">
        <v>5</v>
      </c>
      <c r="M64">
        <v>4</v>
      </c>
      <c r="N64">
        <v>5</v>
      </c>
      <c r="O64">
        <v>3</v>
      </c>
      <c r="P64">
        <v>4</v>
      </c>
      <c r="Q64">
        <v>5</v>
      </c>
      <c r="R64" s="5">
        <f>ROUND(SUM(Main[[#This Row],[Punctuality]:[Efficiency]])/6,1)</f>
        <v>4.3</v>
      </c>
    </row>
    <row r="65" spans="2:18" x14ac:dyDescent="0.3">
      <c r="B65" t="s">
        <v>32</v>
      </c>
      <c r="C65" t="s">
        <v>255</v>
      </c>
      <c r="D65" t="s">
        <v>260</v>
      </c>
      <c r="E65" s="3">
        <v>33274</v>
      </c>
      <c r="F65" s="2">
        <f ca="1">ROUNDDOWN(($T$1-Main[[#This Row],[Birth Date]])/365,0)</f>
        <v>33</v>
      </c>
      <c r="G65" s="3">
        <f ca="1">Main[[#This Row],[RefDate]]+$AB$1</f>
        <v>43642</v>
      </c>
      <c r="H65" s="3">
        <v>43284</v>
      </c>
      <c r="I65" s="1" t="str">
        <f>IF(Main[[#This Row],[RefLeft]]="","",Main[[#This Row],[RefLeft]]+$AB$1)</f>
        <v/>
      </c>
      <c r="K65" s="4">
        <v>2700</v>
      </c>
      <c r="L65">
        <v>4</v>
      </c>
      <c r="M65">
        <v>5</v>
      </c>
      <c r="N65">
        <v>3</v>
      </c>
      <c r="O65">
        <v>5</v>
      </c>
      <c r="P65">
        <v>5</v>
      </c>
      <c r="Q65">
        <v>3</v>
      </c>
      <c r="R65" s="5">
        <f>ROUND(SUM(Main[[#This Row],[Punctuality]:[Efficiency]])/6,1)</f>
        <v>4.2</v>
      </c>
    </row>
    <row r="66" spans="2:18" x14ac:dyDescent="0.3">
      <c r="B66" t="s">
        <v>23</v>
      </c>
      <c r="C66" t="s">
        <v>255</v>
      </c>
      <c r="D66" t="s">
        <v>260</v>
      </c>
      <c r="E66" s="3">
        <v>28505</v>
      </c>
      <c r="F66" s="2">
        <f ca="1">ROUNDDOWN(($T$1-Main[[#This Row],[Birth Date]])/365,0)</f>
        <v>46</v>
      </c>
      <c r="G66" s="3">
        <f ca="1">Main[[#This Row],[RefDate]]+$AB$1</f>
        <v>43644</v>
      </c>
      <c r="H66" s="3">
        <v>43286</v>
      </c>
      <c r="I66" s="1" t="str">
        <f>IF(Main[[#This Row],[RefLeft]]="","",Main[[#This Row],[RefLeft]]+$AB$1)</f>
        <v/>
      </c>
      <c r="K66" s="4">
        <v>4900</v>
      </c>
      <c r="L66">
        <v>3</v>
      </c>
      <c r="M66">
        <v>5</v>
      </c>
      <c r="N66">
        <v>3</v>
      </c>
      <c r="O66">
        <v>3</v>
      </c>
      <c r="P66">
        <v>5</v>
      </c>
      <c r="Q66">
        <v>5</v>
      </c>
      <c r="R66" s="5">
        <f>ROUND(SUM(Main[[#This Row],[Punctuality]:[Efficiency]])/6,1)</f>
        <v>4</v>
      </c>
    </row>
    <row r="67" spans="2:18" x14ac:dyDescent="0.3">
      <c r="B67" t="s">
        <v>51</v>
      </c>
      <c r="C67" t="s">
        <v>258</v>
      </c>
      <c r="D67" t="s">
        <v>260</v>
      </c>
      <c r="E67" s="3">
        <v>26939</v>
      </c>
      <c r="F67" s="2">
        <f ca="1">ROUNDDOWN(($T$1-Main[[#This Row],[Birth Date]])/365,0)</f>
        <v>51</v>
      </c>
      <c r="G67" s="3">
        <f ca="1">Main[[#This Row],[RefDate]]+$AB$1</f>
        <v>43649</v>
      </c>
      <c r="H67" s="3">
        <v>43291</v>
      </c>
      <c r="I67" s="1" t="str">
        <f>IF(Main[[#This Row],[RefLeft]]="","",Main[[#This Row],[RefLeft]]+$AB$1)</f>
        <v/>
      </c>
      <c r="K67" s="4">
        <v>4100</v>
      </c>
      <c r="L67">
        <v>4</v>
      </c>
      <c r="M67">
        <v>4</v>
      </c>
      <c r="N67">
        <v>4</v>
      </c>
      <c r="O67">
        <v>4</v>
      </c>
      <c r="P67">
        <v>5</v>
      </c>
      <c r="Q67">
        <v>3</v>
      </c>
      <c r="R67" s="5">
        <f>ROUND(SUM(Main[[#This Row],[Punctuality]:[Efficiency]])/6,1)</f>
        <v>4</v>
      </c>
    </row>
    <row r="68" spans="2:18" x14ac:dyDescent="0.3">
      <c r="B68" t="s">
        <v>29</v>
      </c>
      <c r="C68" t="s">
        <v>256</v>
      </c>
      <c r="D68" t="s">
        <v>260</v>
      </c>
      <c r="E68" s="3">
        <v>27277</v>
      </c>
      <c r="F68" s="2">
        <f ca="1">ROUNDDOWN(($T$1-Main[[#This Row],[Birth Date]])/365,0)</f>
        <v>50</v>
      </c>
      <c r="G68" s="3">
        <f ca="1">Main[[#This Row],[RefDate]]+$AB$1</f>
        <v>43651</v>
      </c>
      <c r="H68" s="3">
        <v>43293</v>
      </c>
      <c r="I68" s="1" t="str">
        <f>IF(Main[[#This Row],[RefLeft]]="","",Main[[#This Row],[RefLeft]]+$AB$1)</f>
        <v/>
      </c>
      <c r="K68" s="4">
        <v>2000</v>
      </c>
      <c r="L68">
        <v>2</v>
      </c>
      <c r="M68">
        <v>5</v>
      </c>
      <c r="N68">
        <v>5</v>
      </c>
      <c r="O68">
        <v>4</v>
      </c>
      <c r="P68">
        <v>4</v>
      </c>
      <c r="Q68">
        <v>3</v>
      </c>
      <c r="R68" s="5">
        <f>ROUND(SUM(Main[[#This Row],[Punctuality]:[Efficiency]])/6,1)</f>
        <v>3.8</v>
      </c>
    </row>
    <row r="69" spans="2:18" x14ac:dyDescent="0.3">
      <c r="B69" t="s">
        <v>90</v>
      </c>
      <c r="C69" t="s">
        <v>257</v>
      </c>
      <c r="D69" t="s">
        <v>261</v>
      </c>
      <c r="E69" s="3">
        <v>31856</v>
      </c>
      <c r="F69" s="2">
        <f ca="1">ROUNDDOWN(($T$1-Main[[#This Row],[Birth Date]])/365,0)</f>
        <v>37</v>
      </c>
      <c r="G69" s="3">
        <f ca="1">Main[[#This Row],[RefDate]]+$AB$1</f>
        <v>43651</v>
      </c>
      <c r="H69" s="3">
        <v>43293</v>
      </c>
      <c r="I69" s="1" t="str">
        <f>IF(Main[[#This Row],[RefLeft]]="","",Main[[#This Row],[RefLeft]]+$AB$1)</f>
        <v/>
      </c>
      <c r="K69" s="4">
        <v>3200</v>
      </c>
      <c r="L69">
        <v>4</v>
      </c>
      <c r="M69">
        <v>5</v>
      </c>
      <c r="N69">
        <v>5</v>
      </c>
      <c r="O69">
        <v>3</v>
      </c>
      <c r="P69">
        <v>5</v>
      </c>
      <c r="Q69">
        <v>3</v>
      </c>
      <c r="R69" s="5">
        <f>ROUND(SUM(Main[[#This Row],[Punctuality]:[Efficiency]])/6,1)</f>
        <v>4.2</v>
      </c>
    </row>
    <row r="70" spans="2:18" x14ac:dyDescent="0.3">
      <c r="B70" t="s">
        <v>60</v>
      </c>
      <c r="C70" t="s">
        <v>257</v>
      </c>
      <c r="D70" t="s">
        <v>261</v>
      </c>
      <c r="E70" s="3">
        <v>25956</v>
      </c>
      <c r="F70" s="2">
        <f ca="1">ROUNDDOWN(($T$1-Main[[#This Row],[Birth Date]])/365,0)</f>
        <v>53</v>
      </c>
      <c r="G70" s="3">
        <f ca="1">Main[[#This Row],[RefDate]]+$AB$1</f>
        <v>43653</v>
      </c>
      <c r="H70" s="3">
        <v>43295</v>
      </c>
      <c r="I70" s="1">
        <f ca="1">IF(Main[[#This Row],[RefLeft]]="","",Main[[#This Row],[RefLeft]]+$AB$1)</f>
        <v>43961</v>
      </c>
      <c r="J70" s="1">
        <v>43603</v>
      </c>
      <c r="K70" s="4">
        <v>2800</v>
      </c>
      <c r="L70">
        <v>4</v>
      </c>
      <c r="M70">
        <v>3</v>
      </c>
      <c r="N70">
        <v>5</v>
      </c>
      <c r="O70">
        <v>5</v>
      </c>
      <c r="P70">
        <v>2</v>
      </c>
      <c r="Q70">
        <v>3</v>
      </c>
      <c r="R70" s="5">
        <f>ROUND(SUM(Main[[#This Row],[Punctuality]:[Efficiency]])/6,1)</f>
        <v>3.7</v>
      </c>
    </row>
    <row r="71" spans="2:18" x14ac:dyDescent="0.3">
      <c r="B71" t="s">
        <v>108</v>
      </c>
      <c r="C71" t="s">
        <v>257</v>
      </c>
      <c r="D71" t="s">
        <v>260</v>
      </c>
      <c r="E71" s="3">
        <v>24950</v>
      </c>
      <c r="F71" s="2">
        <f ca="1">ROUNDDOWN(($T$1-Main[[#This Row],[Birth Date]])/365,0)</f>
        <v>56</v>
      </c>
      <c r="G71" s="3">
        <f ca="1">Main[[#This Row],[RefDate]]+$AB$1</f>
        <v>43655</v>
      </c>
      <c r="H71" s="3">
        <v>43297</v>
      </c>
      <c r="I71" s="1" t="str">
        <f>IF(Main[[#This Row],[RefLeft]]="","",Main[[#This Row],[RefLeft]]+$AB$1)</f>
        <v/>
      </c>
      <c r="K71" s="4">
        <v>5300</v>
      </c>
      <c r="L71">
        <v>5</v>
      </c>
      <c r="M71">
        <v>4</v>
      </c>
      <c r="N71">
        <v>3</v>
      </c>
      <c r="O71">
        <v>5</v>
      </c>
      <c r="P71">
        <v>5</v>
      </c>
      <c r="Q71">
        <v>5</v>
      </c>
      <c r="R71" s="5">
        <f>ROUND(SUM(Main[[#This Row],[Punctuality]:[Efficiency]])/6,1)</f>
        <v>4.5</v>
      </c>
    </row>
    <row r="72" spans="2:18" x14ac:dyDescent="0.3">
      <c r="B72" t="s">
        <v>46</v>
      </c>
      <c r="C72" t="s">
        <v>256</v>
      </c>
      <c r="D72" t="s">
        <v>260</v>
      </c>
      <c r="E72" s="3">
        <v>32236</v>
      </c>
      <c r="F72" s="2">
        <f ca="1">ROUNDDOWN(($T$1-Main[[#This Row],[Birth Date]])/365,0)</f>
        <v>36</v>
      </c>
      <c r="G72" s="3">
        <f ca="1">Main[[#This Row],[RefDate]]+$AB$1</f>
        <v>43665</v>
      </c>
      <c r="H72" s="3">
        <v>43307</v>
      </c>
      <c r="I72" s="1" t="str">
        <f>IF(Main[[#This Row],[RefLeft]]="","",Main[[#This Row],[RefLeft]]+$AB$1)</f>
        <v/>
      </c>
      <c r="K72" s="4">
        <v>3300</v>
      </c>
      <c r="L72">
        <v>4</v>
      </c>
      <c r="M72">
        <v>5</v>
      </c>
      <c r="N72">
        <v>5</v>
      </c>
      <c r="O72">
        <v>5</v>
      </c>
      <c r="P72">
        <v>3</v>
      </c>
      <c r="Q72">
        <v>4</v>
      </c>
      <c r="R72" s="5">
        <f>ROUND(SUM(Main[[#This Row],[Punctuality]:[Efficiency]])/6,1)</f>
        <v>4.3</v>
      </c>
    </row>
    <row r="73" spans="2:18" x14ac:dyDescent="0.3">
      <c r="B73" t="s">
        <v>118</v>
      </c>
      <c r="C73" t="s">
        <v>255</v>
      </c>
      <c r="D73" t="s">
        <v>260</v>
      </c>
      <c r="E73" s="3">
        <v>33116</v>
      </c>
      <c r="F73" s="2">
        <f ca="1">ROUNDDOWN(($T$1-Main[[#This Row],[Birth Date]])/365,0)</f>
        <v>34</v>
      </c>
      <c r="G73" s="3">
        <f ca="1">Main[[#This Row],[RefDate]]+$AB$1</f>
        <v>43665</v>
      </c>
      <c r="H73" s="3">
        <v>43307</v>
      </c>
      <c r="I73" s="1" t="str">
        <f>IF(Main[[#This Row],[RefLeft]]="","",Main[[#This Row],[RefLeft]]+$AB$1)</f>
        <v/>
      </c>
      <c r="K73" s="4">
        <v>1900</v>
      </c>
      <c r="L73">
        <v>4</v>
      </c>
      <c r="M73">
        <v>5</v>
      </c>
      <c r="N73">
        <v>4</v>
      </c>
      <c r="O73">
        <v>3</v>
      </c>
      <c r="P73">
        <v>3</v>
      </c>
      <c r="Q73">
        <v>5</v>
      </c>
      <c r="R73" s="5">
        <f>ROUND(SUM(Main[[#This Row],[Punctuality]:[Efficiency]])/6,1)</f>
        <v>4</v>
      </c>
    </row>
    <row r="74" spans="2:18" x14ac:dyDescent="0.3">
      <c r="B74" t="s">
        <v>30</v>
      </c>
      <c r="C74" t="s">
        <v>257</v>
      </c>
      <c r="D74" t="s">
        <v>261</v>
      </c>
      <c r="E74" s="3">
        <v>32577</v>
      </c>
      <c r="F74" s="2">
        <f ca="1">ROUNDDOWN(($T$1-Main[[#This Row],[Birth Date]])/365,0)</f>
        <v>35</v>
      </c>
      <c r="G74" s="3">
        <f ca="1">Main[[#This Row],[RefDate]]+$AB$1</f>
        <v>43666</v>
      </c>
      <c r="H74" s="3">
        <v>43308</v>
      </c>
      <c r="I74" s="1">
        <f ca="1">IF(Main[[#This Row],[RefLeft]]="","",Main[[#This Row],[RefLeft]]+$AB$1)</f>
        <v>44341</v>
      </c>
      <c r="J74" s="1">
        <v>43983</v>
      </c>
      <c r="K74" s="4">
        <v>4400</v>
      </c>
      <c r="L74">
        <v>3</v>
      </c>
      <c r="M74">
        <v>5</v>
      </c>
      <c r="N74">
        <v>4</v>
      </c>
      <c r="O74">
        <v>5</v>
      </c>
      <c r="P74">
        <v>4</v>
      </c>
      <c r="Q74">
        <v>4</v>
      </c>
      <c r="R74" s="5">
        <f>ROUND(SUM(Main[[#This Row],[Punctuality]:[Efficiency]])/6,1)</f>
        <v>4.2</v>
      </c>
    </row>
    <row r="75" spans="2:18" x14ac:dyDescent="0.3">
      <c r="B75" t="s">
        <v>53</v>
      </c>
      <c r="C75" t="s">
        <v>257</v>
      </c>
      <c r="D75" t="s">
        <v>261</v>
      </c>
      <c r="E75" s="3">
        <v>32006</v>
      </c>
      <c r="F75" s="2">
        <f ca="1">ROUNDDOWN(($T$1-Main[[#This Row],[Birth Date]])/365,0)</f>
        <v>37</v>
      </c>
      <c r="G75" s="3">
        <f ca="1">Main[[#This Row],[RefDate]]+$AB$1</f>
        <v>43673</v>
      </c>
      <c r="H75" s="3">
        <v>43315</v>
      </c>
      <c r="I75" s="1" t="str">
        <f>IF(Main[[#This Row],[RefLeft]]="","",Main[[#This Row],[RefLeft]]+$AB$1)</f>
        <v/>
      </c>
      <c r="K75" s="4">
        <v>3900</v>
      </c>
      <c r="L75">
        <v>4</v>
      </c>
      <c r="M75">
        <v>4</v>
      </c>
      <c r="N75">
        <v>5</v>
      </c>
      <c r="O75">
        <v>4</v>
      </c>
      <c r="P75">
        <v>3</v>
      </c>
      <c r="Q75">
        <v>4</v>
      </c>
      <c r="R75" s="5">
        <f>ROUND(SUM(Main[[#This Row],[Punctuality]:[Efficiency]])/6,1)</f>
        <v>4</v>
      </c>
    </row>
    <row r="76" spans="2:18" x14ac:dyDescent="0.3">
      <c r="B76" t="s">
        <v>15</v>
      </c>
      <c r="C76" t="s">
        <v>255</v>
      </c>
      <c r="D76" t="s">
        <v>260</v>
      </c>
      <c r="E76" s="3">
        <v>29675</v>
      </c>
      <c r="F76" s="2">
        <f ca="1">ROUNDDOWN(($T$1-Main[[#This Row],[Birth Date]])/365,0)</f>
        <v>43</v>
      </c>
      <c r="G76" s="3">
        <f ca="1">Main[[#This Row],[RefDate]]+$AB$1</f>
        <v>43674</v>
      </c>
      <c r="H76" s="3">
        <v>43316</v>
      </c>
      <c r="I76" s="1" t="str">
        <f>IF(Main[[#This Row],[RefLeft]]="","",Main[[#This Row],[RefLeft]]+$AB$1)</f>
        <v/>
      </c>
      <c r="K76" s="4">
        <v>2900</v>
      </c>
      <c r="L76">
        <v>3</v>
      </c>
      <c r="M76">
        <v>5</v>
      </c>
      <c r="N76">
        <v>5</v>
      </c>
      <c r="O76">
        <v>3</v>
      </c>
      <c r="P76">
        <v>4</v>
      </c>
      <c r="Q76">
        <v>5</v>
      </c>
      <c r="R76" s="5">
        <f>ROUND(SUM(Main[[#This Row],[Punctuality]:[Efficiency]])/6,1)</f>
        <v>4.2</v>
      </c>
    </row>
    <row r="77" spans="2:18" x14ac:dyDescent="0.3">
      <c r="B77" t="s">
        <v>112</v>
      </c>
      <c r="C77" t="s">
        <v>257</v>
      </c>
      <c r="D77" t="s">
        <v>260</v>
      </c>
      <c r="E77" s="3">
        <v>24288</v>
      </c>
      <c r="F77" s="2">
        <f ca="1">ROUNDDOWN(($T$1-Main[[#This Row],[Birth Date]])/365,0)</f>
        <v>58</v>
      </c>
      <c r="G77" s="3">
        <f ca="1">Main[[#This Row],[RefDate]]+$AB$1</f>
        <v>43680</v>
      </c>
      <c r="H77" s="3">
        <v>43322</v>
      </c>
      <c r="I77" s="1" t="str">
        <f>IF(Main[[#This Row],[RefLeft]]="","",Main[[#This Row],[RefLeft]]+$AB$1)</f>
        <v/>
      </c>
      <c r="K77" s="4">
        <v>4100</v>
      </c>
      <c r="L77">
        <v>4</v>
      </c>
      <c r="M77">
        <v>5</v>
      </c>
      <c r="N77">
        <v>5</v>
      </c>
      <c r="O77">
        <v>4</v>
      </c>
      <c r="P77">
        <v>5</v>
      </c>
      <c r="Q77">
        <v>5</v>
      </c>
      <c r="R77" s="5">
        <f>ROUND(SUM(Main[[#This Row],[Punctuality]:[Efficiency]])/6,1)</f>
        <v>4.7</v>
      </c>
    </row>
    <row r="78" spans="2:18" x14ac:dyDescent="0.3">
      <c r="B78" t="s">
        <v>75</v>
      </c>
      <c r="C78" t="s">
        <v>258</v>
      </c>
      <c r="D78" t="s">
        <v>260</v>
      </c>
      <c r="E78" s="3">
        <v>30650</v>
      </c>
      <c r="F78" s="2">
        <f ca="1">ROUNDDOWN(($T$1-Main[[#This Row],[Birth Date]])/365,0)</f>
        <v>40</v>
      </c>
      <c r="G78" s="3">
        <f ca="1">Main[[#This Row],[RefDate]]+$AB$1</f>
        <v>43682</v>
      </c>
      <c r="H78" s="3">
        <v>43324</v>
      </c>
      <c r="I78" s="1">
        <f ca="1">IF(Main[[#This Row],[RefLeft]]="","",Main[[#This Row],[RefLeft]]+$AB$1)</f>
        <v>45378</v>
      </c>
      <c r="J78" s="1">
        <v>45020</v>
      </c>
      <c r="K78" s="4">
        <v>1900</v>
      </c>
      <c r="L78">
        <v>4</v>
      </c>
      <c r="M78">
        <v>5</v>
      </c>
      <c r="N78">
        <v>4</v>
      </c>
      <c r="O78">
        <v>3</v>
      </c>
      <c r="P78">
        <v>5</v>
      </c>
      <c r="Q78">
        <v>4</v>
      </c>
      <c r="R78" s="5">
        <f>ROUND(SUM(Main[[#This Row],[Punctuality]:[Efficiency]])/6,1)</f>
        <v>4.2</v>
      </c>
    </row>
    <row r="79" spans="2:18" x14ac:dyDescent="0.3">
      <c r="B79" t="s">
        <v>35</v>
      </c>
      <c r="C79" t="s">
        <v>256</v>
      </c>
      <c r="D79" t="s">
        <v>261</v>
      </c>
      <c r="E79" s="3">
        <v>28373</v>
      </c>
      <c r="F79" s="2">
        <f ca="1">ROUNDDOWN(($T$1-Main[[#This Row],[Birth Date]])/365,0)</f>
        <v>47</v>
      </c>
      <c r="G79" s="3">
        <f ca="1">Main[[#This Row],[RefDate]]+$AB$1</f>
        <v>43686</v>
      </c>
      <c r="H79" s="3">
        <v>43328</v>
      </c>
      <c r="I79" s="1" t="str">
        <f>IF(Main[[#This Row],[RefLeft]]="","",Main[[#This Row],[RefLeft]]+$AB$1)</f>
        <v/>
      </c>
      <c r="K79" s="4">
        <v>2700</v>
      </c>
      <c r="L79">
        <v>2</v>
      </c>
      <c r="M79">
        <v>5</v>
      </c>
      <c r="N79">
        <v>2</v>
      </c>
      <c r="O79">
        <v>2</v>
      </c>
      <c r="P79">
        <v>5</v>
      </c>
      <c r="Q79">
        <v>4</v>
      </c>
      <c r="R79" s="5">
        <f>ROUND(SUM(Main[[#This Row],[Punctuality]:[Efficiency]])/6,1)</f>
        <v>3.3</v>
      </c>
    </row>
    <row r="80" spans="2:18" x14ac:dyDescent="0.3">
      <c r="B80" t="s">
        <v>28</v>
      </c>
      <c r="C80" t="s">
        <v>258</v>
      </c>
      <c r="D80" t="s">
        <v>260</v>
      </c>
      <c r="E80" s="3">
        <v>33075</v>
      </c>
      <c r="F80" s="2">
        <f ca="1">ROUNDDOWN(($T$1-Main[[#This Row],[Birth Date]])/365,0)</f>
        <v>34</v>
      </c>
      <c r="G80" s="3">
        <f ca="1">Main[[#This Row],[RefDate]]+$AB$1</f>
        <v>43687</v>
      </c>
      <c r="H80" s="3">
        <v>43329</v>
      </c>
      <c r="I80" s="1" t="str">
        <f>IF(Main[[#This Row],[RefLeft]]="","",Main[[#This Row],[RefLeft]]+$AB$1)</f>
        <v/>
      </c>
      <c r="K80" s="4">
        <v>3300</v>
      </c>
      <c r="L80">
        <v>4</v>
      </c>
      <c r="M80">
        <v>4</v>
      </c>
      <c r="N80">
        <v>4</v>
      </c>
      <c r="O80">
        <v>4</v>
      </c>
      <c r="P80">
        <v>4</v>
      </c>
      <c r="Q80">
        <v>4</v>
      </c>
      <c r="R80" s="5">
        <f>ROUND(SUM(Main[[#This Row],[Punctuality]:[Efficiency]])/6,1)</f>
        <v>4</v>
      </c>
    </row>
    <row r="81" spans="2:18" x14ac:dyDescent="0.3">
      <c r="B81" t="s">
        <v>84</v>
      </c>
      <c r="C81" t="s">
        <v>257</v>
      </c>
      <c r="D81" t="s">
        <v>260</v>
      </c>
      <c r="E81" s="3">
        <v>34907</v>
      </c>
      <c r="F81" s="2">
        <f ca="1">ROUNDDOWN(($T$1-Main[[#This Row],[Birth Date]])/365,0)</f>
        <v>29</v>
      </c>
      <c r="G81" s="3">
        <f ca="1">Main[[#This Row],[RefDate]]+$AB$1</f>
        <v>43689</v>
      </c>
      <c r="H81" s="3">
        <v>43331</v>
      </c>
      <c r="I81" s="1" t="str">
        <f>IF(Main[[#This Row],[RefLeft]]="","",Main[[#This Row],[RefLeft]]+$AB$1)</f>
        <v/>
      </c>
      <c r="K81" s="4">
        <v>3600</v>
      </c>
      <c r="L81">
        <v>3</v>
      </c>
      <c r="M81">
        <v>5</v>
      </c>
      <c r="N81">
        <v>3</v>
      </c>
      <c r="O81">
        <v>5</v>
      </c>
      <c r="P81">
        <v>5</v>
      </c>
      <c r="Q81">
        <v>3</v>
      </c>
      <c r="R81" s="5">
        <f>ROUND(SUM(Main[[#This Row],[Punctuality]:[Efficiency]])/6,1)</f>
        <v>4</v>
      </c>
    </row>
    <row r="82" spans="2:18" x14ac:dyDescent="0.3">
      <c r="B82" t="s">
        <v>109</v>
      </c>
      <c r="C82" t="s">
        <v>257</v>
      </c>
      <c r="D82" t="s">
        <v>260</v>
      </c>
      <c r="E82" s="3">
        <v>35847</v>
      </c>
      <c r="F82" s="2">
        <f ca="1">ROUNDDOWN(($T$1-Main[[#This Row],[Birth Date]])/365,0)</f>
        <v>26</v>
      </c>
      <c r="G82" s="3">
        <f ca="1">Main[[#This Row],[RefDate]]+$AB$1</f>
        <v>43692</v>
      </c>
      <c r="H82" s="3">
        <v>43334</v>
      </c>
      <c r="I82" s="1" t="str">
        <f>IF(Main[[#This Row],[RefLeft]]="","",Main[[#This Row],[RefLeft]]+$AB$1)</f>
        <v/>
      </c>
      <c r="K82" s="4">
        <v>4100</v>
      </c>
      <c r="L82">
        <v>3</v>
      </c>
      <c r="M82">
        <v>4</v>
      </c>
      <c r="N82">
        <v>3</v>
      </c>
      <c r="O82">
        <v>5</v>
      </c>
      <c r="P82">
        <v>4</v>
      </c>
      <c r="Q82">
        <v>4</v>
      </c>
      <c r="R82" s="5">
        <f>ROUND(SUM(Main[[#This Row],[Punctuality]:[Efficiency]])/6,1)</f>
        <v>3.8</v>
      </c>
    </row>
    <row r="83" spans="2:18" x14ac:dyDescent="0.3">
      <c r="B83" t="s">
        <v>16</v>
      </c>
      <c r="C83" t="s">
        <v>256</v>
      </c>
      <c r="D83" t="s">
        <v>261</v>
      </c>
      <c r="E83" s="3">
        <v>29153</v>
      </c>
      <c r="F83" s="2">
        <f ca="1">ROUNDDOWN(($T$1-Main[[#This Row],[Birth Date]])/365,0)</f>
        <v>45</v>
      </c>
      <c r="G83" s="3">
        <f ca="1">Main[[#This Row],[RefDate]]+$AB$1</f>
        <v>43695</v>
      </c>
      <c r="H83" s="3">
        <v>43337</v>
      </c>
      <c r="I83" s="1">
        <f ca="1">IF(Main[[#This Row],[RefLeft]]="","",Main[[#This Row],[RefLeft]]+$AB$1)</f>
        <v>45136</v>
      </c>
      <c r="J83" s="1">
        <v>44778</v>
      </c>
      <c r="K83" s="4">
        <v>3900</v>
      </c>
      <c r="L83">
        <v>1</v>
      </c>
      <c r="M83">
        <v>5</v>
      </c>
      <c r="N83">
        <v>1</v>
      </c>
      <c r="O83">
        <v>5</v>
      </c>
      <c r="P83">
        <v>5</v>
      </c>
      <c r="Q83">
        <v>4</v>
      </c>
      <c r="R83" s="5">
        <f>ROUND(SUM(Main[[#This Row],[Punctuality]:[Efficiency]])/6,1)</f>
        <v>3.5</v>
      </c>
    </row>
    <row r="84" spans="2:18" x14ac:dyDescent="0.3">
      <c r="B84" t="s">
        <v>86</v>
      </c>
      <c r="C84" t="s">
        <v>258</v>
      </c>
      <c r="D84" t="s">
        <v>261</v>
      </c>
      <c r="E84" s="3">
        <v>27599</v>
      </c>
      <c r="F84" s="2">
        <f ca="1">ROUNDDOWN(($T$1-Main[[#This Row],[Birth Date]])/365,0)</f>
        <v>49</v>
      </c>
      <c r="G84" s="3">
        <f ca="1">Main[[#This Row],[RefDate]]+$AB$1</f>
        <v>43698</v>
      </c>
      <c r="H84" s="3">
        <v>43340</v>
      </c>
      <c r="I84" s="1" t="str">
        <f>IF(Main[[#This Row],[RefLeft]]="","",Main[[#This Row],[RefLeft]]+$AB$1)</f>
        <v/>
      </c>
      <c r="K84" s="4">
        <v>4300</v>
      </c>
      <c r="L84">
        <v>5</v>
      </c>
      <c r="M84">
        <v>3</v>
      </c>
      <c r="N84">
        <v>5</v>
      </c>
      <c r="O84">
        <v>5</v>
      </c>
      <c r="P84">
        <v>4</v>
      </c>
      <c r="Q84">
        <v>5</v>
      </c>
      <c r="R84" s="5">
        <f>ROUND(SUM(Main[[#This Row],[Punctuality]:[Efficiency]])/6,1)</f>
        <v>4.5</v>
      </c>
    </row>
    <row r="85" spans="2:18" x14ac:dyDescent="0.3">
      <c r="B85" t="s">
        <v>27</v>
      </c>
      <c r="C85" t="s">
        <v>257</v>
      </c>
      <c r="D85" t="s">
        <v>260</v>
      </c>
      <c r="E85" s="3">
        <v>29048</v>
      </c>
      <c r="F85" s="2">
        <f ca="1">ROUNDDOWN(($T$1-Main[[#This Row],[Birth Date]])/365,0)</f>
        <v>45</v>
      </c>
      <c r="G85" s="3">
        <f ca="1">Main[[#This Row],[RefDate]]+$AB$1</f>
        <v>43700</v>
      </c>
      <c r="H85" s="3">
        <v>43342</v>
      </c>
      <c r="I85" s="1">
        <f ca="1">IF(Main[[#This Row],[RefLeft]]="","",Main[[#This Row],[RefLeft]]+$AB$1)</f>
        <v>45531</v>
      </c>
      <c r="J85" s="1">
        <v>45173</v>
      </c>
      <c r="K85" s="4">
        <v>3900</v>
      </c>
      <c r="L85">
        <v>2</v>
      </c>
      <c r="M85">
        <v>2</v>
      </c>
      <c r="N85">
        <v>2</v>
      </c>
      <c r="O85">
        <v>2</v>
      </c>
      <c r="P85">
        <v>4</v>
      </c>
      <c r="Q85">
        <v>2</v>
      </c>
      <c r="R85" s="5">
        <f>ROUND(SUM(Main[[#This Row],[Punctuality]:[Efficiency]])/6,1)</f>
        <v>2.2999999999999998</v>
      </c>
    </row>
    <row r="86" spans="2:18" x14ac:dyDescent="0.3">
      <c r="B86" t="s">
        <v>34</v>
      </c>
      <c r="C86" t="s">
        <v>255</v>
      </c>
      <c r="D86" t="s">
        <v>261</v>
      </c>
      <c r="E86" s="3">
        <v>23941</v>
      </c>
      <c r="F86" s="2">
        <f ca="1">ROUNDDOWN(($T$1-Main[[#This Row],[Birth Date]])/365,0)</f>
        <v>59</v>
      </c>
      <c r="G86" s="3">
        <f ca="1">Main[[#This Row],[RefDate]]+$AB$1</f>
        <v>43708</v>
      </c>
      <c r="H86" s="3">
        <v>43350</v>
      </c>
      <c r="I86" s="1" t="str">
        <f>IF(Main[[#This Row],[RefLeft]]="","",Main[[#This Row],[RefLeft]]+$AB$1)</f>
        <v/>
      </c>
      <c r="K86" s="4">
        <v>5300</v>
      </c>
      <c r="L86">
        <v>3</v>
      </c>
      <c r="M86">
        <v>3</v>
      </c>
      <c r="N86">
        <v>4</v>
      </c>
      <c r="O86">
        <v>3</v>
      </c>
      <c r="P86">
        <v>5</v>
      </c>
      <c r="Q86">
        <v>4</v>
      </c>
      <c r="R86" s="5">
        <f>ROUND(SUM(Main[[#This Row],[Punctuality]:[Efficiency]])/6,1)</f>
        <v>3.7</v>
      </c>
    </row>
    <row r="87" spans="2:18" x14ac:dyDescent="0.3">
      <c r="B87" t="s">
        <v>72</v>
      </c>
      <c r="C87" t="s">
        <v>256</v>
      </c>
      <c r="D87" t="s">
        <v>261</v>
      </c>
      <c r="E87" s="3">
        <v>35262</v>
      </c>
      <c r="F87" s="2">
        <f ca="1">ROUNDDOWN(($T$1-Main[[#This Row],[Birth Date]])/365,0)</f>
        <v>28</v>
      </c>
      <c r="G87" s="3">
        <f ca="1">Main[[#This Row],[RefDate]]+$AB$1</f>
        <v>43708</v>
      </c>
      <c r="H87" s="3">
        <v>43350</v>
      </c>
      <c r="I87" s="1">
        <f ca="1">IF(Main[[#This Row],[RefLeft]]="","",Main[[#This Row],[RefLeft]]+$AB$1)</f>
        <v>44023</v>
      </c>
      <c r="J87" s="1">
        <v>43665</v>
      </c>
      <c r="K87" s="4">
        <v>1800</v>
      </c>
      <c r="L87">
        <v>3</v>
      </c>
      <c r="M87">
        <v>4</v>
      </c>
      <c r="N87">
        <v>5</v>
      </c>
      <c r="O87">
        <v>4</v>
      </c>
      <c r="P87">
        <v>3</v>
      </c>
      <c r="Q87">
        <v>4</v>
      </c>
      <c r="R87" s="5">
        <f>ROUND(SUM(Main[[#This Row],[Punctuality]:[Efficiency]])/6,1)</f>
        <v>3.8</v>
      </c>
    </row>
    <row r="88" spans="2:18" x14ac:dyDescent="0.3">
      <c r="B88" t="s">
        <v>55</v>
      </c>
      <c r="C88" t="s">
        <v>255</v>
      </c>
      <c r="D88" t="s">
        <v>260</v>
      </c>
      <c r="E88" s="3">
        <v>29231</v>
      </c>
      <c r="F88" s="2">
        <f ca="1">ROUNDDOWN(($T$1-Main[[#This Row],[Birth Date]])/365,0)</f>
        <v>44</v>
      </c>
      <c r="G88" s="3">
        <f ca="1">Main[[#This Row],[RefDate]]+$AB$1</f>
        <v>43710</v>
      </c>
      <c r="H88" s="3">
        <v>43352</v>
      </c>
      <c r="I88" s="1" t="str">
        <f>IF(Main[[#This Row],[RefLeft]]="","",Main[[#This Row],[RefLeft]]+$AB$1)</f>
        <v/>
      </c>
      <c r="K88" s="4">
        <v>4200</v>
      </c>
      <c r="L88">
        <v>4</v>
      </c>
      <c r="M88">
        <v>5</v>
      </c>
      <c r="N88">
        <v>4</v>
      </c>
      <c r="O88">
        <v>3</v>
      </c>
      <c r="P88">
        <v>3</v>
      </c>
      <c r="Q88">
        <v>4</v>
      </c>
      <c r="R88" s="5">
        <f>ROUND(SUM(Main[[#This Row],[Punctuality]:[Efficiency]])/6,1)</f>
        <v>3.8</v>
      </c>
    </row>
    <row r="89" spans="2:18" x14ac:dyDescent="0.3">
      <c r="B89" t="s">
        <v>105</v>
      </c>
      <c r="C89" t="s">
        <v>257</v>
      </c>
      <c r="D89" t="s">
        <v>261</v>
      </c>
      <c r="E89" s="3">
        <v>32789</v>
      </c>
      <c r="F89" s="2">
        <f ca="1">ROUNDDOWN(($T$1-Main[[#This Row],[Birth Date]])/365,0)</f>
        <v>35</v>
      </c>
      <c r="G89" s="3">
        <f ca="1">Main[[#This Row],[RefDate]]+$AB$1</f>
        <v>43711</v>
      </c>
      <c r="H89" s="3">
        <v>43353</v>
      </c>
      <c r="I89" s="1" t="str">
        <f>IF(Main[[#This Row],[RefLeft]]="","",Main[[#This Row],[RefLeft]]+$AB$1)</f>
        <v/>
      </c>
      <c r="K89" s="4">
        <v>5400</v>
      </c>
      <c r="L89">
        <v>5</v>
      </c>
      <c r="M89">
        <v>5</v>
      </c>
      <c r="N89">
        <v>4</v>
      </c>
      <c r="O89">
        <v>3</v>
      </c>
      <c r="P89">
        <v>4</v>
      </c>
      <c r="Q89">
        <v>4</v>
      </c>
      <c r="R89" s="5">
        <f>ROUND(SUM(Main[[#This Row],[Punctuality]:[Efficiency]])/6,1)</f>
        <v>4.2</v>
      </c>
    </row>
    <row r="90" spans="2:18" x14ac:dyDescent="0.3">
      <c r="B90" t="s">
        <v>50</v>
      </c>
      <c r="C90" t="s">
        <v>257</v>
      </c>
      <c r="D90" t="s">
        <v>260</v>
      </c>
      <c r="E90" s="3">
        <v>32116</v>
      </c>
      <c r="F90" s="2">
        <f ca="1">ROUNDDOWN(($T$1-Main[[#This Row],[Birth Date]])/365,0)</f>
        <v>36</v>
      </c>
      <c r="G90" s="3">
        <f ca="1">Main[[#This Row],[RefDate]]+$AB$1</f>
        <v>43719</v>
      </c>
      <c r="H90" s="3">
        <v>43361</v>
      </c>
      <c r="I90" s="1" t="str">
        <f>IF(Main[[#This Row],[RefLeft]]="","",Main[[#This Row],[RefLeft]]+$AB$1)</f>
        <v/>
      </c>
      <c r="K90" s="4">
        <v>4500</v>
      </c>
      <c r="L90">
        <v>3</v>
      </c>
      <c r="M90">
        <v>4</v>
      </c>
      <c r="N90">
        <v>4</v>
      </c>
      <c r="O90">
        <v>5</v>
      </c>
      <c r="P90">
        <v>3</v>
      </c>
      <c r="Q90">
        <v>5</v>
      </c>
      <c r="R90" s="5">
        <f>ROUND(SUM(Main[[#This Row],[Punctuality]:[Efficiency]])/6,1)</f>
        <v>4</v>
      </c>
    </row>
    <row r="91" spans="2:18" x14ac:dyDescent="0.3">
      <c r="B91" t="s">
        <v>93</v>
      </c>
      <c r="C91" t="s">
        <v>257</v>
      </c>
      <c r="D91" t="s">
        <v>261</v>
      </c>
      <c r="E91" s="3">
        <v>34836</v>
      </c>
      <c r="F91" s="2">
        <f ca="1">ROUNDDOWN(($T$1-Main[[#This Row],[Birth Date]])/365,0)</f>
        <v>29</v>
      </c>
      <c r="G91" s="3">
        <f ca="1">Main[[#This Row],[RefDate]]+$AB$1</f>
        <v>43726</v>
      </c>
      <c r="H91" s="3">
        <v>43368</v>
      </c>
      <c r="I91" s="1" t="str">
        <f>IF(Main[[#This Row],[RefLeft]]="","",Main[[#This Row],[RefLeft]]+$AB$1)</f>
        <v/>
      </c>
      <c r="K91" s="4">
        <v>5000</v>
      </c>
      <c r="L91">
        <v>5</v>
      </c>
      <c r="M91">
        <v>5</v>
      </c>
      <c r="N91">
        <v>3</v>
      </c>
      <c r="O91">
        <v>5</v>
      </c>
      <c r="P91">
        <v>3</v>
      </c>
      <c r="Q91">
        <v>5</v>
      </c>
      <c r="R91" s="5">
        <f>ROUND(SUM(Main[[#This Row],[Punctuality]:[Efficiency]])/6,1)</f>
        <v>4.3</v>
      </c>
    </row>
    <row r="92" spans="2:18" x14ac:dyDescent="0.3">
      <c r="B92" t="s">
        <v>44</v>
      </c>
      <c r="C92" t="s">
        <v>257</v>
      </c>
      <c r="D92" t="s">
        <v>261</v>
      </c>
      <c r="E92" s="3">
        <v>30545</v>
      </c>
      <c r="F92" s="2">
        <f ca="1">ROUNDDOWN(($T$1-Main[[#This Row],[Birth Date]])/365,0)</f>
        <v>41</v>
      </c>
      <c r="G92" s="3">
        <f ca="1">Main[[#This Row],[RefDate]]+$AB$1</f>
        <v>43728</v>
      </c>
      <c r="H92" s="3">
        <v>43370</v>
      </c>
      <c r="I92" s="1">
        <f ca="1">IF(Main[[#This Row],[RefLeft]]="","",Main[[#This Row],[RefLeft]]+$AB$1)</f>
        <v>44310</v>
      </c>
      <c r="J92" s="1">
        <v>43952</v>
      </c>
      <c r="K92" s="4">
        <v>1700</v>
      </c>
      <c r="L92">
        <v>5</v>
      </c>
      <c r="M92">
        <v>5</v>
      </c>
      <c r="N92">
        <v>5</v>
      </c>
      <c r="O92">
        <v>5</v>
      </c>
      <c r="P92">
        <v>4</v>
      </c>
      <c r="Q92">
        <v>4</v>
      </c>
      <c r="R92" s="5">
        <f>ROUND(SUM(Main[[#This Row],[Punctuality]:[Efficiency]])/6,1)</f>
        <v>4.7</v>
      </c>
    </row>
    <row r="93" spans="2:18" x14ac:dyDescent="0.3">
      <c r="B93" t="s">
        <v>17</v>
      </c>
      <c r="C93" t="s">
        <v>256</v>
      </c>
      <c r="D93" t="s">
        <v>260</v>
      </c>
      <c r="E93" s="3">
        <v>24013</v>
      </c>
      <c r="F93" s="2">
        <f ca="1">ROUNDDOWN(($T$1-Main[[#This Row],[Birth Date]])/365,0)</f>
        <v>59</v>
      </c>
      <c r="G93" s="3">
        <f ca="1">Main[[#This Row],[RefDate]]+$AB$1</f>
        <v>43735</v>
      </c>
      <c r="H93" s="3">
        <v>43377</v>
      </c>
      <c r="I93" s="1" t="str">
        <f>IF(Main[[#This Row],[RefLeft]]="","",Main[[#This Row],[RefLeft]]+$AB$1)</f>
        <v/>
      </c>
      <c r="K93" s="4">
        <v>4400</v>
      </c>
      <c r="L93">
        <v>1</v>
      </c>
      <c r="M93">
        <v>5</v>
      </c>
      <c r="N93">
        <v>3</v>
      </c>
      <c r="O93">
        <v>3</v>
      </c>
      <c r="P93">
        <v>3</v>
      </c>
      <c r="Q93">
        <v>5</v>
      </c>
      <c r="R93" s="5">
        <f>ROUND(SUM(Main[[#This Row],[Punctuality]:[Efficiency]])/6,1)</f>
        <v>3.3</v>
      </c>
    </row>
    <row r="94" spans="2:18" x14ac:dyDescent="0.3">
      <c r="B94" t="s">
        <v>107</v>
      </c>
      <c r="C94" t="s">
        <v>258</v>
      </c>
      <c r="D94" t="s">
        <v>261</v>
      </c>
      <c r="E94" s="3">
        <v>31754</v>
      </c>
      <c r="F94" s="2">
        <f ca="1">ROUNDDOWN(($T$1-Main[[#This Row],[Birth Date]])/365,0)</f>
        <v>37</v>
      </c>
      <c r="G94" s="3">
        <f ca="1">Main[[#This Row],[RefDate]]+$AB$1</f>
        <v>43740</v>
      </c>
      <c r="H94" s="3">
        <v>43382</v>
      </c>
      <c r="I94" s="1" t="str">
        <f>IF(Main[[#This Row],[RefLeft]]="","",Main[[#This Row],[RefLeft]]+$AB$1)</f>
        <v/>
      </c>
      <c r="K94" s="4">
        <v>2100</v>
      </c>
      <c r="L94">
        <v>4</v>
      </c>
      <c r="M94">
        <v>3</v>
      </c>
      <c r="N94">
        <v>3</v>
      </c>
      <c r="O94">
        <v>4</v>
      </c>
      <c r="P94">
        <v>4</v>
      </c>
      <c r="Q94">
        <v>4</v>
      </c>
      <c r="R94" s="5">
        <f>ROUND(SUM(Main[[#This Row],[Punctuality]:[Efficiency]])/6,1)</f>
        <v>3.7</v>
      </c>
    </row>
    <row r="95" spans="2:18" x14ac:dyDescent="0.3">
      <c r="B95" t="s">
        <v>52</v>
      </c>
      <c r="C95" t="s">
        <v>256</v>
      </c>
      <c r="D95" t="s">
        <v>261</v>
      </c>
      <c r="E95" s="3">
        <v>22613</v>
      </c>
      <c r="F95" s="2">
        <f ca="1">ROUNDDOWN(($T$1-Main[[#This Row],[Birth Date]])/365,0)</f>
        <v>62</v>
      </c>
      <c r="G95" s="3">
        <f ca="1">Main[[#This Row],[RefDate]]+$AB$1</f>
        <v>43742</v>
      </c>
      <c r="H95" s="3">
        <v>43384</v>
      </c>
      <c r="I95" s="1" t="str">
        <f>IF(Main[[#This Row],[RefLeft]]="","",Main[[#This Row],[RefLeft]]+$AB$1)</f>
        <v/>
      </c>
      <c r="K95" s="4">
        <v>5300</v>
      </c>
      <c r="L95">
        <v>4</v>
      </c>
      <c r="M95">
        <v>3</v>
      </c>
      <c r="N95">
        <v>4</v>
      </c>
      <c r="O95">
        <v>3</v>
      </c>
      <c r="P95">
        <v>3</v>
      </c>
      <c r="Q95">
        <v>3</v>
      </c>
      <c r="R95" s="5">
        <f>ROUND(SUM(Main[[#This Row],[Punctuality]:[Efficiency]])/6,1)</f>
        <v>3.3</v>
      </c>
    </row>
    <row r="96" spans="2:18" x14ac:dyDescent="0.3">
      <c r="B96" t="s">
        <v>25</v>
      </c>
      <c r="C96" t="s">
        <v>255</v>
      </c>
      <c r="D96" t="s">
        <v>261</v>
      </c>
      <c r="E96" s="3">
        <v>31492</v>
      </c>
      <c r="F96" s="2">
        <f ca="1">ROUNDDOWN(($T$1-Main[[#This Row],[Birth Date]])/365,0)</f>
        <v>38</v>
      </c>
      <c r="G96" s="3">
        <f ca="1">Main[[#This Row],[RefDate]]+$AB$1</f>
        <v>43744</v>
      </c>
      <c r="H96" s="3">
        <v>43386</v>
      </c>
      <c r="I96" s="1" t="str">
        <f>IF(Main[[#This Row],[RefLeft]]="","",Main[[#This Row],[RefLeft]]+$AB$1)</f>
        <v/>
      </c>
      <c r="K96" s="4">
        <v>5100</v>
      </c>
      <c r="L96">
        <v>2</v>
      </c>
      <c r="M96">
        <v>4</v>
      </c>
      <c r="N96">
        <v>3</v>
      </c>
      <c r="O96">
        <v>3</v>
      </c>
      <c r="P96">
        <v>3</v>
      </c>
      <c r="Q96">
        <v>4</v>
      </c>
      <c r="R96" s="5">
        <f>ROUND(SUM(Main[[#This Row],[Punctuality]:[Efficiency]])/6,1)</f>
        <v>3.2</v>
      </c>
    </row>
    <row r="97" spans="2:18" x14ac:dyDescent="0.3">
      <c r="B97" t="s">
        <v>58</v>
      </c>
      <c r="C97" t="s">
        <v>256</v>
      </c>
      <c r="D97" t="s">
        <v>260</v>
      </c>
      <c r="E97" s="3">
        <v>25365</v>
      </c>
      <c r="F97" s="2">
        <f ca="1">ROUNDDOWN(($T$1-Main[[#This Row],[Birth Date]])/365,0)</f>
        <v>55</v>
      </c>
      <c r="G97" s="3">
        <f ca="1">Main[[#This Row],[RefDate]]+$AB$1</f>
        <v>43748</v>
      </c>
      <c r="H97" s="3">
        <v>43390</v>
      </c>
      <c r="I97" s="1">
        <f ca="1">IF(Main[[#This Row],[RefLeft]]="","",Main[[#This Row],[RefLeft]]+$AB$1)</f>
        <v>44148</v>
      </c>
      <c r="J97" s="1">
        <v>43790</v>
      </c>
      <c r="K97" s="4">
        <v>2400</v>
      </c>
      <c r="L97">
        <v>5</v>
      </c>
      <c r="M97">
        <v>4</v>
      </c>
      <c r="N97">
        <v>4</v>
      </c>
      <c r="O97">
        <v>5</v>
      </c>
      <c r="P97">
        <v>5</v>
      </c>
      <c r="Q97">
        <v>3</v>
      </c>
      <c r="R97" s="5">
        <f>ROUND(SUM(Main[[#This Row],[Punctuality]:[Efficiency]])/6,1)</f>
        <v>4.3</v>
      </c>
    </row>
    <row r="98" spans="2:18" x14ac:dyDescent="0.3">
      <c r="B98" t="s">
        <v>21</v>
      </c>
      <c r="C98" t="s">
        <v>255</v>
      </c>
      <c r="D98" t="s">
        <v>260</v>
      </c>
      <c r="E98" s="3">
        <v>31811</v>
      </c>
      <c r="F98" s="2">
        <f ca="1">ROUNDDOWN(($T$1-Main[[#This Row],[Birth Date]])/365,0)</f>
        <v>37</v>
      </c>
      <c r="G98" s="3">
        <f ca="1">Main[[#This Row],[RefDate]]+$AB$1</f>
        <v>43748</v>
      </c>
      <c r="H98" s="3">
        <v>43390</v>
      </c>
      <c r="I98" s="1" t="str">
        <f>IF(Main[[#This Row],[RefLeft]]="","",Main[[#This Row],[RefLeft]]+$AB$1)</f>
        <v/>
      </c>
      <c r="K98" s="4">
        <v>2300</v>
      </c>
      <c r="L98">
        <v>5</v>
      </c>
      <c r="M98">
        <v>3</v>
      </c>
      <c r="N98">
        <v>4</v>
      </c>
      <c r="O98">
        <v>4</v>
      </c>
      <c r="P98">
        <v>4</v>
      </c>
      <c r="Q98">
        <v>5</v>
      </c>
      <c r="R98" s="5">
        <f>ROUND(SUM(Main[[#This Row],[Punctuality]:[Efficiency]])/6,1)</f>
        <v>4.2</v>
      </c>
    </row>
    <row r="99" spans="2:18" x14ac:dyDescent="0.3">
      <c r="B99" t="s">
        <v>61</v>
      </c>
      <c r="C99" t="s">
        <v>258</v>
      </c>
      <c r="D99" t="s">
        <v>260</v>
      </c>
      <c r="E99" s="3">
        <v>33548</v>
      </c>
      <c r="F99" s="2">
        <f ca="1">ROUNDDOWN(($T$1-Main[[#This Row],[Birth Date]])/365,0)</f>
        <v>33</v>
      </c>
      <c r="G99" s="3">
        <f ca="1">Main[[#This Row],[RefDate]]+$AB$1</f>
        <v>43751</v>
      </c>
      <c r="H99" s="3">
        <v>43393</v>
      </c>
      <c r="I99" s="1" t="str">
        <f>IF(Main[[#This Row],[RefLeft]]="","",Main[[#This Row],[RefLeft]]+$AB$1)</f>
        <v/>
      </c>
      <c r="K99" s="4">
        <v>3600</v>
      </c>
      <c r="L99">
        <v>5</v>
      </c>
      <c r="M99">
        <v>5</v>
      </c>
      <c r="N99">
        <v>3</v>
      </c>
      <c r="O99">
        <v>3</v>
      </c>
      <c r="P99">
        <v>4</v>
      </c>
      <c r="Q99">
        <v>4</v>
      </c>
      <c r="R99" s="5">
        <f>ROUND(SUM(Main[[#This Row],[Punctuality]:[Efficiency]])/6,1)</f>
        <v>4</v>
      </c>
    </row>
    <row r="100" spans="2:18" x14ac:dyDescent="0.3">
      <c r="B100" t="s">
        <v>22</v>
      </c>
      <c r="C100" t="s">
        <v>255</v>
      </c>
      <c r="D100" t="s">
        <v>261</v>
      </c>
      <c r="E100" s="3">
        <v>34978</v>
      </c>
      <c r="F100" s="2">
        <f ca="1">ROUNDDOWN(($T$1-Main[[#This Row],[Birth Date]])/365,0)</f>
        <v>29</v>
      </c>
      <c r="G100" s="3">
        <f ca="1">Main[[#This Row],[RefDate]]+$AB$1</f>
        <v>43752</v>
      </c>
      <c r="H100" s="3">
        <v>43394</v>
      </c>
      <c r="I100" s="1">
        <f ca="1">IF(Main[[#This Row],[RefLeft]]="","",Main[[#This Row],[RefLeft]]+$AB$1)</f>
        <v>45562</v>
      </c>
      <c r="J100" s="1">
        <v>45204</v>
      </c>
      <c r="K100" s="4">
        <v>3900</v>
      </c>
      <c r="L100">
        <v>2</v>
      </c>
      <c r="M100">
        <v>2</v>
      </c>
      <c r="N100">
        <v>2</v>
      </c>
      <c r="O100">
        <v>2</v>
      </c>
      <c r="P100">
        <v>2</v>
      </c>
      <c r="Q100">
        <v>3</v>
      </c>
      <c r="R100" s="5">
        <f>ROUND(SUM(Main[[#This Row],[Punctuality]:[Efficiency]])/6,1)</f>
        <v>2.2000000000000002</v>
      </c>
    </row>
    <row r="101" spans="2:18" x14ac:dyDescent="0.3">
      <c r="B101" t="s">
        <v>19</v>
      </c>
      <c r="C101" t="s">
        <v>255</v>
      </c>
      <c r="D101" t="s">
        <v>260</v>
      </c>
      <c r="E101" s="3">
        <v>24464</v>
      </c>
      <c r="F101" s="2">
        <f ca="1">ROUNDDOWN(($T$1-Main[[#This Row],[Birth Date]])/365,0)</f>
        <v>57</v>
      </c>
      <c r="G101" s="3">
        <f ca="1">Main[[#This Row],[RefDate]]+$AB$1</f>
        <v>43755</v>
      </c>
      <c r="H101" s="3">
        <v>43397</v>
      </c>
      <c r="I101" s="1" t="str">
        <f>IF(Main[[#This Row],[RefLeft]]="","",Main[[#This Row],[RefLeft]]+$AB$1)</f>
        <v/>
      </c>
      <c r="K101" s="4">
        <v>2100</v>
      </c>
      <c r="L101">
        <v>3</v>
      </c>
      <c r="M101">
        <v>5</v>
      </c>
      <c r="N101">
        <v>5</v>
      </c>
      <c r="O101">
        <v>4</v>
      </c>
      <c r="P101">
        <v>5</v>
      </c>
      <c r="Q101">
        <v>3</v>
      </c>
      <c r="R101" s="5">
        <f>ROUND(SUM(Main[[#This Row],[Punctuality]:[Efficiency]])/6,1)</f>
        <v>4.2</v>
      </c>
    </row>
    <row r="102" spans="2:18" x14ac:dyDescent="0.3">
      <c r="B102" t="s">
        <v>95</v>
      </c>
      <c r="C102" t="s">
        <v>257</v>
      </c>
      <c r="D102" t="s">
        <v>261</v>
      </c>
      <c r="E102" s="3">
        <v>29978</v>
      </c>
      <c r="F102" s="2">
        <f ca="1">ROUNDDOWN(($T$1-Main[[#This Row],[Birth Date]])/365,0)</f>
        <v>42</v>
      </c>
      <c r="G102" s="3">
        <f ca="1">Main[[#This Row],[RefDate]]+$AB$1</f>
        <v>43756</v>
      </c>
      <c r="H102" s="3">
        <v>43398</v>
      </c>
      <c r="I102" s="1" t="str">
        <f>IF(Main[[#This Row],[RefLeft]]="","",Main[[#This Row],[RefLeft]]+$AB$1)</f>
        <v/>
      </c>
      <c r="K102" s="4">
        <v>3000</v>
      </c>
      <c r="L102">
        <v>5</v>
      </c>
      <c r="M102">
        <v>5</v>
      </c>
      <c r="N102">
        <v>4</v>
      </c>
      <c r="O102">
        <v>3</v>
      </c>
      <c r="P102">
        <v>5</v>
      </c>
      <c r="Q102">
        <v>4</v>
      </c>
      <c r="R102" s="5">
        <f>ROUND(SUM(Main[[#This Row],[Punctuality]:[Efficiency]])/6,1)</f>
        <v>4.3</v>
      </c>
    </row>
    <row r="103" spans="2:18" x14ac:dyDescent="0.3">
      <c r="B103" t="s">
        <v>68</v>
      </c>
      <c r="C103" t="s">
        <v>255</v>
      </c>
      <c r="D103" t="s">
        <v>261</v>
      </c>
      <c r="E103" s="3">
        <v>25806</v>
      </c>
      <c r="F103" s="2">
        <f ca="1">ROUNDDOWN(($T$1-Main[[#This Row],[Birth Date]])/365,0)</f>
        <v>54</v>
      </c>
      <c r="G103" s="3">
        <f ca="1">Main[[#This Row],[RefDate]]+$AB$1</f>
        <v>43761</v>
      </c>
      <c r="H103" s="3">
        <v>43403</v>
      </c>
      <c r="I103" s="1">
        <f ca="1">IF(Main[[#This Row],[RefLeft]]="","",Main[[#This Row],[RefLeft]]+$AB$1)</f>
        <v>45441</v>
      </c>
      <c r="J103" s="1">
        <v>45083</v>
      </c>
      <c r="K103" s="4">
        <v>4900</v>
      </c>
      <c r="L103">
        <v>2</v>
      </c>
      <c r="M103">
        <v>2</v>
      </c>
      <c r="N103">
        <v>5</v>
      </c>
      <c r="O103">
        <v>4</v>
      </c>
      <c r="P103">
        <v>2</v>
      </c>
      <c r="Q103">
        <v>2</v>
      </c>
      <c r="R103" s="5">
        <f>ROUND(SUM(Main[[#This Row],[Punctuality]:[Efficiency]])/6,1)</f>
        <v>2.8</v>
      </c>
    </row>
    <row r="104" spans="2:18" x14ac:dyDescent="0.3">
      <c r="B104" t="s">
        <v>54</v>
      </c>
      <c r="C104" t="s">
        <v>256</v>
      </c>
      <c r="D104" t="s">
        <v>260</v>
      </c>
      <c r="E104" s="3">
        <v>24847</v>
      </c>
      <c r="F104" s="2">
        <f ca="1">ROUNDDOWN(($T$1-Main[[#This Row],[Birth Date]])/365,0)</f>
        <v>56</v>
      </c>
      <c r="G104" s="3">
        <f ca="1">Main[[#This Row],[RefDate]]+$AB$1</f>
        <v>43762</v>
      </c>
      <c r="H104" s="3">
        <v>43404</v>
      </c>
      <c r="I104" s="1" t="str">
        <f>IF(Main[[#This Row],[RefLeft]]="","",Main[[#This Row],[RefLeft]]+$AB$1)</f>
        <v/>
      </c>
      <c r="K104" s="4">
        <v>2700</v>
      </c>
      <c r="L104">
        <v>5</v>
      </c>
      <c r="M104">
        <v>5</v>
      </c>
      <c r="N104">
        <v>1</v>
      </c>
      <c r="O104">
        <v>5</v>
      </c>
      <c r="P104">
        <v>5</v>
      </c>
      <c r="Q104">
        <v>4</v>
      </c>
      <c r="R104" s="5">
        <f>ROUND(SUM(Main[[#This Row],[Punctuality]:[Efficiency]])/6,1)</f>
        <v>4.2</v>
      </c>
    </row>
    <row r="105" spans="2:18" x14ac:dyDescent="0.3">
      <c r="B105" t="s">
        <v>49</v>
      </c>
      <c r="C105" t="s">
        <v>258</v>
      </c>
      <c r="D105" t="s">
        <v>260</v>
      </c>
      <c r="E105" s="3">
        <v>34953</v>
      </c>
      <c r="F105" s="2">
        <f ca="1">ROUNDDOWN(($T$1-Main[[#This Row],[Birth Date]])/365,0)</f>
        <v>29</v>
      </c>
      <c r="G105" s="3">
        <f ca="1">Main[[#This Row],[RefDate]]+$AB$1</f>
        <v>43763</v>
      </c>
      <c r="H105" s="3">
        <v>43405</v>
      </c>
      <c r="I105" s="1" t="str">
        <f>IF(Main[[#This Row],[RefLeft]]="","",Main[[#This Row],[RefLeft]]+$AB$1)</f>
        <v/>
      </c>
      <c r="K105" s="4">
        <v>1700</v>
      </c>
      <c r="L105">
        <v>5</v>
      </c>
      <c r="M105">
        <v>5</v>
      </c>
      <c r="N105">
        <v>4</v>
      </c>
      <c r="O105">
        <v>3</v>
      </c>
      <c r="P105">
        <v>4</v>
      </c>
      <c r="Q105">
        <v>3</v>
      </c>
      <c r="R105" s="5">
        <f>ROUND(SUM(Main[[#This Row],[Punctuality]:[Efficiency]])/6,1)</f>
        <v>4</v>
      </c>
    </row>
    <row r="106" spans="2:18" x14ac:dyDescent="0.3">
      <c r="B106" t="s">
        <v>45</v>
      </c>
      <c r="C106" t="s">
        <v>258</v>
      </c>
      <c r="D106" t="s">
        <v>261</v>
      </c>
      <c r="E106" s="3">
        <v>22365</v>
      </c>
      <c r="F106" s="2">
        <f ca="1">ROUNDDOWN(($T$1-Main[[#This Row],[Birth Date]])/365,0)</f>
        <v>63</v>
      </c>
      <c r="G106" s="3">
        <f ca="1">Main[[#This Row],[RefDate]]+$AB$1</f>
        <v>43772</v>
      </c>
      <c r="H106" s="3">
        <v>43414</v>
      </c>
      <c r="I106" s="1" t="str">
        <f>IF(Main[[#This Row],[RefLeft]]="","",Main[[#This Row],[RefLeft]]+$AB$1)</f>
        <v/>
      </c>
      <c r="K106" s="4">
        <v>2500</v>
      </c>
      <c r="L106">
        <v>3</v>
      </c>
      <c r="M106">
        <v>5</v>
      </c>
      <c r="N106">
        <v>2</v>
      </c>
      <c r="O106">
        <v>3</v>
      </c>
      <c r="P106">
        <v>4</v>
      </c>
      <c r="Q106">
        <v>3</v>
      </c>
      <c r="R106" s="5">
        <f>ROUND(SUM(Main[[#This Row],[Punctuality]:[Efficiency]])/6,1)</f>
        <v>3.3</v>
      </c>
    </row>
    <row r="107" spans="2:18" x14ac:dyDescent="0.3">
      <c r="B107" t="s">
        <v>102</v>
      </c>
      <c r="C107" t="s">
        <v>258</v>
      </c>
      <c r="D107" t="s">
        <v>261</v>
      </c>
      <c r="E107" s="3">
        <v>34104</v>
      </c>
      <c r="F107" s="2">
        <f ca="1">ROUNDDOWN(($T$1-Main[[#This Row],[Birth Date]])/365,0)</f>
        <v>31</v>
      </c>
      <c r="G107" s="3">
        <f ca="1">Main[[#This Row],[RefDate]]+$AB$1</f>
        <v>43778</v>
      </c>
      <c r="H107" s="3">
        <v>43420</v>
      </c>
      <c r="I107" s="1">
        <f ca="1">IF(Main[[#This Row],[RefLeft]]="","",Main[[#This Row],[RefLeft]]+$AB$1)</f>
        <v>44120</v>
      </c>
      <c r="J107" s="1">
        <v>43762</v>
      </c>
      <c r="K107" s="4">
        <v>4700</v>
      </c>
      <c r="L107">
        <v>3</v>
      </c>
      <c r="M107">
        <v>5</v>
      </c>
      <c r="N107">
        <v>4</v>
      </c>
      <c r="O107">
        <v>4</v>
      </c>
      <c r="P107">
        <v>3</v>
      </c>
      <c r="Q107">
        <v>3</v>
      </c>
      <c r="R107" s="5">
        <f>ROUND(SUM(Main[[#This Row],[Punctuality]:[Efficiency]])/6,1)</f>
        <v>3.7</v>
      </c>
    </row>
    <row r="108" spans="2:18" x14ac:dyDescent="0.3">
      <c r="B108" t="s">
        <v>92</v>
      </c>
      <c r="C108" t="s">
        <v>257</v>
      </c>
      <c r="D108" t="s">
        <v>260</v>
      </c>
      <c r="E108" s="3">
        <v>35091</v>
      </c>
      <c r="F108" s="2">
        <f ca="1">ROUNDDOWN(($T$1-Main[[#This Row],[Birth Date]])/365,0)</f>
        <v>28</v>
      </c>
      <c r="G108" s="3">
        <f ca="1">Main[[#This Row],[RefDate]]+$AB$1</f>
        <v>43779</v>
      </c>
      <c r="H108" s="3">
        <v>43421</v>
      </c>
      <c r="I108" s="1" t="str">
        <f>IF(Main[[#This Row],[RefLeft]]="","",Main[[#This Row],[RefLeft]]+$AB$1)</f>
        <v/>
      </c>
      <c r="K108" s="4">
        <v>1800</v>
      </c>
      <c r="L108">
        <v>5</v>
      </c>
      <c r="M108">
        <v>4</v>
      </c>
      <c r="N108">
        <v>4</v>
      </c>
      <c r="O108">
        <v>5</v>
      </c>
      <c r="P108">
        <v>4</v>
      </c>
      <c r="Q108">
        <v>4</v>
      </c>
      <c r="R108" s="5">
        <f>ROUND(SUM(Main[[#This Row],[Punctuality]:[Efficiency]])/6,1)</f>
        <v>4.3</v>
      </c>
    </row>
    <row r="109" spans="2:18" x14ac:dyDescent="0.3">
      <c r="B109" t="s">
        <v>57</v>
      </c>
      <c r="C109" t="s">
        <v>257</v>
      </c>
      <c r="D109" t="s">
        <v>261</v>
      </c>
      <c r="E109" s="3">
        <v>29326</v>
      </c>
      <c r="F109" s="2">
        <f ca="1">ROUNDDOWN(($T$1-Main[[#This Row],[Birth Date]])/365,0)</f>
        <v>44</v>
      </c>
      <c r="G109" s="3">
        <f ca="1">Main[[#This Row],[RefDate]]+$AB$1</f>
        <v>43779</v>
      </c>
      <c r="H109" s="3">
        <v>43421</v>
      </c>
      <c r="I109" s="1" t="str">
        <f>IF(Main[[#This Row],[RefLeft]]="","",Main[[#This Row],[RefLeft]]+$AB$1)</f>
        <v/>
      </c>
      <c r="K109" s="4">
        <v>4000</v>
      </c>
      <c r="L109">
        <v>3</v>
      </c>
      <c r="M109">
        <v>3</v>
      </c>
      <c r="N109">
        <v>3</v>
      </c>
      <c r="O109">
        <v>4</v>
      </c>
      <c r="P109">
        <v>3</v>
      </c>
      <c r="Q109">
        <v>5</v>
      </c>
      <c r="R109" s="5">
        <f>ROUND(SUM(Main[[#This Row],[Punctuality]:[Efficiency]])/6,1)</f>
        <v>3.5</v>
      </c>
    </row>
    <row r="110" spans="2:18" x14ac:dyDescent="0.3">
      <c r="B110" t="s">
        <v>40</v>
      </c>
      <c r="C110" t="s">
        <v>258</v>
      </c>
      <c r="D110" t="s">
        <v>260</v>
      </c>
      <c r="E110" s="3">
        <v>35968</v>
      </c>
      <c r="F110" s="2">
        <f ca="1">ROUNDDOWN(($T$1-Main[[#This Row],[Birth Date]])/365,0)</f>
        <v>26</v>
      </c>
      <c r="G110" s="3">
        <f ca="1">Main[[#This Row],[RefDate]]+$AB$1</f>
        <v>43782</v>
      </c>
      <c r="H110" s="3">
        <v>43424</v>
      </c>
      <c r="I110" s="1" t="str">
        <f>IF(Main[[#This Row],[RefLeft]]="","",Main[[#This Row],[RefLeft]]+$AB$1)</f>
        <v/>
      </c>
      <c r="K110" s="4">
        <v>4500</v>
      </c>
      <c r="L110">
        <v>4</v>
      </c>
      <c r="M110">
        <v>3</v>
      </c>
      <c r="N110">
        <v>5</v>
      </c>
      <c r="O110">
        <v>3</v>
      </c>
      <c r="P110">
        <v>5</v>
      </c>
      <c r="Q110">
        <v>5</v>
      </c>
      <c r="R110" s="5">
        <f>ROUND(SUM(Main[[#This Row],[Punctuality]:[Efficiency]])/6,1)</f>
        <v>4.2</v>
      </c>
    </row>
    <row r="111" spans="2:18" x14ac:dyDescent="0.3">
      <c r="B111" t="s">
        <v>38</v>
      </c>
      <c r="C111" t="s">
        <v>256</v>
      </c>
      <c r="D111" t="s">
        <v>261</v>
      </c>
      <c r="E111" s="3">
        <v>23383</v>
      </c>
      <c r="F111" s="2">
        <f ca="1">ROUNDDOWN(($T$1-Main[[#This Row],[Birth Date]])/365,0)</f>
        <v>60</v>
      </c>
      <c r="G111" s="3">
        <f ca="1">Main[[#This Row],[RefDate]]+$AB$1</f>
        <v>43783</v>
      </c>
      <c r="H111" s="3">
        <v>43425</v>
      </c>
      <c r="I111" s="1" t="str">
        <f>IF(Main[[#This Row],[RefLeft]]="","",Main[[#This Row],[RefLeft]]+$AB$1)</f>
        <v/>
      </c>
      <c r="K111" s="4">
        <v>5000</v>
      </c>
      <c r="L111">
        <v>5</v>
      </c>
      <c r="M111">
        <v>5</v>
      </c>
      <c r="N111">
        <v>1</v>
      </c>
      <c r="O111">
        <v>5</v>
      </c>
      <c r="P111">
        <v>5</v>
      </c>
      <c r="Q111">
        <v>3</v>
      </c>
      <c r="R111" s="5">
        <f>ROUND(SUM(Main[[#This Row],[Punctuality]:[Efficiency]])/6,1)</f>
        <v>4</v>
      </c>
    </row>
    <row r="112" spans="2:18" x14ac:dyDescent="0.3">
      <c r="B112" t="s">
        <v>83</v>
      </c>
      <c r="C112" t="s">
        <v>256</v>
      </c>
      <c r="D112" t="s">
        <v>261</v>
      </c>
      <c r="E112" s="3">
        <v>31792</v>
      </c>
      <c r="F112" s="2">
        <f ca="1">ROUNDDOWN(($T$1-Main[[#This Row],[Birth Date]])/365,0)</f>
        <v>37</v>
      </c>
      <c r="G112" s="3">
        <f ca="1">Main[[#This Row],[RefDate]]+$AB$1</f>
        <v>43784</v>
      </c>
      <c r="H112" s="3">
        <v>43426</v>
      </c>
      <c r="I112" s="1">
        <f ca="1">IF(Main[[#This Row],[RefLeft]]="","",Main[[#This Row],[RefLeft]]+$AB$1)</f>
        <v>44060</v>
      </c>
      <c r="J112" s="1">
        <v>43702</v>
      </c>
      <c r="K112" s="4">
        <v>4400</v>
      </c>
      <c r="L112">
        <v>5</v>
      </c>
      <c r="M112">
        <v>4</v>
      </c>
      <c r="N112">
        <v>3</v>
      </c>
      <c r="O112">
        <v>5</v>
      </c>
      <c r="P112">
        <v>5</v>
      </c>
      <c r="Q112">
        <v>5</v>
      </c>
      <c r="R112" s="5">
        <f>ROUND(SUM(Main[[#This Row],[Punctuality]:[Efficiency]])/6,1)</f>
        <v>4.5</v>
      </c>
    </row>
    <row r="113" spans="2:18" x14ac:dyDescent="0.3">
      <c r="B113" t="s">
        <v>42</v>
      </c>
      <c r="C113" t="s">
        <v>258</v>
      </c>
      <c r="D113" t="s">
        <v>261</v>
      </c>
      <c r="E113" s="3">
        <v>31032</v>
      </c>
      <c r="F113" s="2">
        <f ca="1">ROUNDDOWN(($T$1-Main[[#This Row],[Birth Date]])/365,0)</f>
        <v>39</v>
      </c>
      <c r="G113" s="3">
        <f ca="1">Main[[#This Row],[RefDate]]+$AB$1</f>
        <v>43784</v>
      </c>
      <c r="H113" s="3">
        <v>43426</v>
      </c>
      <c r="I113" s="1" t="str">
        <f>IF(Main[[#This Row],[RefLeft]]="","",Main[[#This Row],[RefLeft]]+$AB$1)</f>
        <v/>
      </c>
      <c r="K113" s="4">
        <v>3300</v>
      </c>
      <c r="L113">
        <v>5</v>
      </c>
      <c r="M113">
        <v>4</v>
      </c>
      <c r="N113">
        <v>3</v>
      </c>
      <c r="O113">
        <v>3</v>
      </c>
      <c r="P113">
        <v>3</v>
      </c>
      <c r="Q113">
        <v>5</v>
      </c>
      <c r="R113" s="5">
        <f>ROUND(SUM(Main[[#This Row],[Punctuality]:[Efficiency]])/6,1)</f>
        <v>3.8</v>
      </c>
    </row>
    <row r="114" spans="2:18" x14ac:dyDescent="0.3">
      <c r="B114" t="s">
        <v>76</v>
      </c>
      <c r="C114" t="s">
        <v>256</v>
      </c>
      <c r="D114" t="s">
        <v>261</v>
      </c>
      <c r="E114" s="3">
        <v>24082</v>
      </c>
      <c r="F114" s="2">
        <f ca="1">ROUNDDOWN(($T$1-Main[[#This Row],[Birth Date]])/365,0)</f>
        <v>58</v>
      </c>
      <c r="G114" s="3">
        <f ca="1">Main[[#This Row],[RefDate]]+$AB$1</f>
        <v>43791</v>
      </c>
      <c r="H114" s="3">
        <v>43433</v>
      </c>
      <c r="I114" s="1" t="str">
        <f>IF(Main[[#This Row],[RefLeft]]="","",Main[[#This Row],[RefLeft]]+$AB$1)</f>
        <v/>
      </c>
      <c r="K114" s="4">
        <v>2000</v>
      </c>
      <c r="L114">
        <v>5</v>
      </c>
      <c r="M114">
        <v>5</v>
      </c>
      <c r="N114">
        <v>5</v>
      </c>
      <c r="O114">
        <v>2</v>
      </c>
      <c r="P114">
        <v>5</v>
      </c>
      <c r="Q114">
        <v>4</v>
      </c>
      <c r="R114" s="5">
        <f>ROUND(SUM(Main[[#This Row],[Punctuality]:[Efficiency]])/6,1)</f>
        <v>4.3</v>
      </c>
    </row>
    <row r="115" spans="2:18" x14ac:dyDescent="0.3">
      <c r="B115" t="s">
        <v>18</v>
      </c>
      <c r="C115" t="s">
        <v>257</v>
      </c>
      <c r="D115" t="s">
        <v>260</v>
      </c>
      <c r="E115" s="3">
        <v>27819</v>
      </c>
      <c r="F115" s="2">
        <f ca="1">ROUNDDOWN(($T$1-Main[[#This Row],[Birth Date]])/365,0)</f>
        <v>48</v>
      </c>
      <c r="G115" s="3">
        <f ca="1">Main[[#This Row],[RefDate]]+$AB$1</f>
        <v>43793</v>
      </c>
      <c r="H115" s="3">
        <v>43435</v>
      </c>
      <c r="I115" s="1" t="str">
        <f>IF(Main[[#This Row],[RefLeft]]="","",Main[[#This Row],[RefLeft]]+$AB$1)</f>
        <v/>
      </c>
      <c r="K115" s="4">
        <v>2100</v>
      </c>
      <c r="L115">
        <v>4</v>
      </c>
      <c r="M115">
        <v>4</v>
      </c>
      <c r="N115">
        <v>4</v>
      </c>
      <c r="O115">
        <v>4</v>
      </c>
      <c r="P115">
        <v>4</v>
      </c>
      <c r="Q115">
        <v>3</v>
      </c>
      <c r="R115" s="5">
        <f>ROUND(SUM(Main[[#This Row],[Punctuality]:[Efficiency]])/6,1)</f>
        <v>3.8</v>
      </c>
    </row>
    <row r="116" spans="2:18" x14ac:dyDescent="0.3">
      <c r="B116" t="s">
        <v>120</v>
      </c>
      <c r="C116" t="s">
        <v>258</v>
      </c>
      <c r="D116" t="s">
        <v>260</v>
      </c>
      <c r="E116" s="3">
        <v>32089</v>
      </c>
      <c r="F116" s="2">
        <f ca="1">ROUNDDOWN(($T$1-Main[[#This Row],[Birth Date]])/365,0)</f>
        <v>37</v>
      </c>
      <c r="G116" s="3">
        <f ca="1">Main[[#This Row],[RefDate]]+$AB$1</f>
        <v>43835</v>
      </c>
      <c r="H116" s="3">
        <v>43477</v>
      </c>
      <c r="I116" s="1" t="str">
        <f>IF(Main[[#This Row],[RefLeft]]="","",Main[[#This Row],[RefLeft]]+$AB$1)</f>
        <v/>
      </c>
      <c r="K116" s="4">
        <v>3300</v>
      </c>
      <c r="L116">
        <v>3</v>
      </c>
      <c r="M116">
        <v>3</v>
      </c>
      <c r="N116">
        <v>4</v>
      </c>
      <c r="O116">
        <v>3</v>
      </c>
      <c r="P116">
        <v>4</v>
      </c>
      <c r="Q116">
        <v>3</v>
      </c>
      <c r="R116" s="5">
        <f>ROUND(SUM(Main[[#This Row],[Punctuality]:[Efficiency]])/6,1)</f>
        <v>3.3</v>
      </c>
    </row>
    <row r="117" spans="2:18" x14ac:dyDescent="0.3">
      <c r="B117" t="s">
        <v>121</v>
      </c>
      <c r="C117" t="s">
        <v>256</v>
      </c>
      <c r="D117" t="s">
        <v>260</v>
      </c>
      <c r="E117" s="3">
        <v>31774</v>
      </c>
      <c r="F117" s="2">
        <f ca="1">ROUNDDOWN(($T$1-Main[[#This Row],[Birth Date]])/365,0)</f>
        <v>37</v>
      </c>
      <c r="G117" s="3">
        <f ca="1">Main[[#This Row],[RefDate]]+$AB$1</f>
        <v>43836</v>
      </c>
      <c r="H117" s="3">
        <v>43478</v>
      </c>
      <c r="I117" s="1" t="str">
        <f>IF(Main[[#This Row],[RefLeft]]="","",Main[[#This Row],[RefLeft]]+$AB$1)</f>
        <v/>
      </c>
      <c r="K117" s="4">
        <v>3600</v>
      </c>
      <c r="L117">
        <v>1</v>
      </c>
      <c r="M117">
        <v>5</v>
      </c>
      <c r="N117">
        <v>4</v>
      </c>
      <c r="O117">
        <v>5</v>
      </c>
      <c r="P117">
        <v>5</v>
      </c>
      <c r="Q117">
        <v>5</v>
      </c>
      <c r="R117" s="5">
        <f>ROUND(SUM(Main[[#This Row],[Punctuality]:[Efficiency]])/6,1)</f>
        <v>4.2</v>
      </c>
    </row>
    <row r="118" spans="2:18" x14ac:dyDescent="0.3">
      <c r="B118" t="s">
        <v>122</v>
      </c>
      <c r="C118" t="s">
        <v>255</v>
      </c>
      <c r="D118" t="s">
        <v>260</v>
      </c>
      <c r="E118" s="3">
        <v>31964</v>
      </c>
      <c r="F118" s="2">
        <f ca="1">ROUNDDOWN(($T$1-Main[[#This Row],[Birth Date]])/365,0)</f>
        <v>37</v>
      </c>
      <c r="G118" s="3">
        <f ca="1">Main[[#This Row],[RefDate]]+$AB$1</f>
        <v>43856</v>
      </c>
      <c r="H118" s="3">
        <v>43498</v>
      </c>
      <c r="I118" s="1">
        <f ca="1">IF(Main[[#This Row],[RefLeft]]="","",Main[[#This Row],[RefLeft]]+$AB$1)</f>
        <v>44316</v>
      </c>
      <c r="J118" s="1">
        <v>43958</v>
      </c>
      <c r="K118" s="4">
        <v>3300</v>
      </c>
      <c r="L118">
        <v>5</v>
      </c>
      <c r="M118">
        <v>5</v>
      </c>
      <c r="N118">
        <v>5</v>
      </c>
      <c r="O118">
        <v>4</v>
      </c>
      <c r="P118">
        <v>5</v>
      </c>
      <c r="Q118">
        <v>3</v>
      </c>
      <c r="R118" s="5">
        <f>ROUND(SUM(Main[[#This Row],[Punctuality]:[Efficiency]])/6,1)</f>
        <v>4.5</v>
      </c>
    </row>
    <row r="119" spans="2:18" x14ac:dyDescent="0.3">
      <c r="B119" t="s">
        <v>123</v>
      </c>
      <c r="C119" t="s">
        <v>256</v>
      </c>
      <c r="D119" t="s">
        <v>261</v>
      </c>
      <c r="E119" s="3">
        <v>26946</v>
      </c>
      <c r="F119" s="2">
        <f ca="1">ROUNDDOWN(($T$1-Main[[#This Row],[Birth Date]])/365,0)</f>
        <v>51</v>
      </c>
      <c r="G119" s="3">
        <f ca="1">Main[[#This Row],[RefDate]]+$AB$1</f>
        <v>43902</v>
      </c>
      <c r="H119" s="3">
        <v>43544</v>
      </c>
      <c r="I119" s="1" t="str">
        <f>IF(Main[[#This Row],[RefLeft]]="","",Main[[#This Row],[RefLeft]]+$AB$1)</f>
        <v/>
      </c>
      <c r="K119" s="4">
        <v>2100</v>
      </c>
      <c r="L119">
        <v>2</v>
      </c>
      <c r="M119">
        <v>5</v>
      </c>
      <c r="N119">
        <v>1</v>
      </c>
      <c r="O119">
        <v>5</v>
      </c>
      <c r="P119">
        <v>4</v>
      </c>
      <c r="Q119">
        <v>5</v>
      </c>
      <c r="R119" s="5">
        <f>ROUND(SUM(Main[[#This Row],[Punctuality]:[Efficiency]])/6,1)</f>
        <v>3.7</v>
      </c>
    </row>
    <row r="120" spans="2:18" x14ac:dyDescent="0.3">
      <c r="B120" t="s">
        <v>124</v>
      </c>
      <c r="C120" t="s">
        <v>257</v>
      </c>
      <c r="D120" t="s">
        <v>260</v>
      </c>
      <c r="E120" s="3">
        <v>30770</v>
      </c>
      <c r="F120" s="2">
        <f ca="1">ROUNDDOWN(($T$1-Main[[#This Row],[Birth Date]])/365,0)</f>
        <v>40</v>
      </c>
      <c r="G120" s="3">
        <f ca="1">Main[[#This Row],[RefDate]]+$AB$1</f>
        <v>43904</v>
      </c>
      <c r="H120" s="3">
        <v>43546</v>
      </c>
      <c r="I120" s="1">
        <f ca="1">IF(Main[[#This Row],[RefLeft]]="","",Main[[#This Row],[RefLeft]]+$AB$1)</f>
        <v>45102</v>
      </c>
      <c r="J120" s="1">
        <v>44744</v>
      </c>
      <c r="K120" s="4">
        <v>4500</v>
      </c>
      <c r="L120">
        <v>4</v>
      </c>
      <c r="M120">
        <v>4</v>
      </c>
      <c r="N120">
        <v>4</v>
      </c>
      <c r="O120">
        <v>4</v>
      </c>
      <c r="P120">
        <v>5</v>
      </c>
      <c r="Q120">
        <v>5</v>
      </c>
      <c r="R120" s="5">
        <f>ROUND(SUM(Main[[#This Row],[Punctuality]:[Efficiency]])/6,1)</f>
        <v>4.3</v>
      </c>
    </row>
    <row r="121" spans="2:18" x14ac:dyDescent="0.3">
      <c r="B121" t="s">
        <v>125</v>
      </c>
      <c r="C121" t="s">
        <v>258</v>
      </c>
      <c r="D121" t="s">
        <v>260</v>
      </c>
      <c r="E121" s="3">
        <v>33650</v>
      </c>
      <c r="F121" s="2">
        <f ca="1">ROUNDDOWN(($T$1-Main[[#This Row],[Birth Date]])/365,0)</f>
        <v>32</v>
      </c>
      <c r="G121" s="3">
        <f ca="1">Main[[#This Row],[RefDate]]+$AB$1</f>
        <v>43906</v>
      </c>
      <c r="H121" s="3">
        <v>43548</v>
      </c>
      <c r="I121" s="1" t="str">
        <f>IF(Main[[#This Row],[RefLeft]]="","",Main[[#This Row],[RefLeft]]+$AB$1)</f>
        <v/>
      </c>
      <c r="K121" s="4">
        <v>4600</v>
      </c>
      <c r="L121">
        <v>5</v>
      </c>
      <c r="M121">
        <v>4</v>
      </c>
      <c r="N121">
        <v>5</v>
      </c>
      <c r="O121">
        <v>3</v>
      </c>
      <c r="P121">
        <v>5</v>
      </c>
      <c r="Q121">
        <v>3</v>
      </c>
      <c r="R121" s="5">
        <f>ROUND(SUM(Main[[#This Row],[Punctuality]:[Efficiency]])/6,1)</f>
        <v>4.2</v>
      </c>
    </row>
    <row r="122" spans="2:18" x14ac:dyDescent="0.3">
      <c r="B122" t="s">
        <v>126</v>
      </c>
      <c r="C122" t="s">
        <v>257</v>
      </c>
      <c r="D122" t="s">
        <v>260</v>
      </c>
      <c r="E122" s="3">
        <v>35377</v>
      </c>
      <c r="F122" s="2">
        <f ca="1">ROUNDDOWN(($T$1-Main[[#This Row],[Birth Date]])/365,0)</f>
        <v>28</v>
      </c>
      <c r="G122" s="3">
        <f ca="1">Main[[#This Row],[RefDate]]+$AB$1</f>
        <v>43911</v>
      </c>
      <c r="H122" s="3">
        <v>43553</v>
      </c>
      <c r="I122" s="1" t="str">
        <f>IF(Main[[#This Row],[RefLeft]]="","",Main[[#This Row],[RefLeft]]+$AB$1)</f>
        <v/>
      </c>
      <c r="K122" s="4">
        <v>3100</v>
      </c>
      <c r="L122">
        <v>5</v>
      </c>
      <c r="M122">
        <v>4</v>
      </c>
      <c r="N122">
        <v>3</v>
      </c>
      <c r="O122">
        <v>4</v>
      </c>
      <c r="P122">
        <v>5</v>
      </c>
      <c r="Q122">
        <v>3</v>
      </c>
      <c r="R122" s="5">
        <f>ROUND(SUM(Main[[#This Row],[Punctuality]:[Efficiency]])/6,1)</f>
        <v>4</v>
      </c>
    </row>
    <row r="123" spans="2:18" x14ac:dyDescent="0.3">
      <c r="B123" t="s">
        <v>127</v>
      </c>
      <c r="C123" t="s">
        <v>256</v>
      </c>
      <c r="D123" t="s">
        <v>260</v>
      </c>
      <c r="E123" s="3">
        <v>33519</v>
      </c>
      <c r="F123" s="2">
        <f ca="1">ROUNDDOWN(($T$1-Main[[#This Row],[Birth Date]])/365,0)</f>
        <v>33</v>
      </c>
      <c r="G123" s="3">
        <f ca="1">Main[[#This Row],[RefDate]]+$AB$1</f>
        <v>43921</v>
      </c>
      <c r="H123" s="3">
        <v>43563</v>
      </c>
      <c r="I123" s="1">
        <f ca="1">IF(Main[[#This Row],[RefLeft]]="","",Main[[#This Row],[RefLeft]]+$AB$1)</f>
        <v>45376</v>
      </c>
      <c r="J123" s="1">
        <v>45018</v>
      </c>
      <c r="K123" s="4">
        <v>4400</v>
      </c>
      <c r="L123">
        <v>1</v>
      </c>
      <c r="M123">
        <v>4</v>
      </c>
      <c r="N123">
        <v>4</v>
      </c>
      <c r="O123">
        <v>4</v>
      </c>
      <c r="P123">
        <v>3</v>
      </c>
      <c r="Q123">
        <v>5</v>
      </c>
      <c r="R123" s="5">
        <f>ROUND(SUM(Main[[#This Row],[Punctuality]:[Efficiency]])/6,1)</f>
        <v>3.5</v>
      </c>
    </row>
    <row r="124" spans="2:18" x14ac:dyDescent="0.3">
      <c r="B124" t="s">
        <v>128</v>
      </c>
      <c r="C124" t="s">
        <v>258</v>
      </c>
      <c r="D124" t="s">
        <v>260</v>
      </c>
      <c r="E124" s="3">
        <v>29063</v>
      </c>
      <c r="F124" s="2">
        <f ca="1">ROUNDDOWN(($T$1-Main[[#This Row],[Birth Date]])/365,0)</f>
        <v>45</v>
      </c>
      <c r="G124" s="3">
        <f ca="1">Main[[#This Row],[RefDate]]+$AB$1</f>
        <v>43929</v>
      </c>
      <c r="H124" s="3">
        <v>43571</v>
      </c>
      <c r="I124" s="1" t="str">
        <f>IF(Main[[#This Row],[RefLeft]]="","",Main[[#This Row],[RefLeft]]+$AB$1)</f>
        <v/>
      </c>
      <c r="K124" s="4">
        <v>4600</v>
      </c>
      <c r="L124">
        <v>5</v>
      </c>
      <c r="M124">
        <v>3</v>
      </c>
      <c r="N124">
        <v>4</v>
      </c>
      <c r="O124">
        <v>4</v>
      </c>
      <c r="P124">
        <v>5</v>
      </c>
      <c r="Q124">
        <v>3</v>
      </c>
      <c r="R124" s="5">
        <f>ROUND(SUM(Main[[#This Row],[Punctuality]:[Efficiency]])/6,1)</f>
        <v>4</v>
      </c>
    </row>
    <row r="125" spans="2:18" x14ac:dyDescent="0.3">
      <c r="B125" t="s">
        <v>129</v>
      </c>
      <c r="C125" t="s">
        <v>255</v>
      </c>
      <c r="D125" t="s">
        <v>261</v>
      </c>
      <c r="E125" s="3">
        <v>32354</v>
      </c>
      <c r="F125" s="2">
        <f ca="1">ROUNDDOWN(($T$1-Main[[#This Row],[Birth Date]])/365,0)</f>
        <v>36</v>
      </c>
      <c r="G125" s="3">
        <f ca="1">Main[[#This Row],[RefDate]]+$AB$1</f>
        <v>43992</v>
      </c>
      <c r="H125" s="3">
        <v>43634</v>
      </c>
      <c r="I125" s="1">
        <f ca="1">IF(Main[[#This Row],[RefLeft]]="","",Main[[#This Row],[RefLeft]]+$AB$1)</f>
        <v>45105</v>
      </c>
      <c r="J125" s="1">
        <v>44747</v>
      </c>
      <c r="K125" s="4">
        <v>5000</v>
      </c>
      <c r="L125">
        <v>5</v>
      </c>
      <c r="M125">
        <v>5</v>
      </c>
      <c r="N125">
        <v>3</v>
      </c>
      <c r="O125">
        <v>4</v>
      </c>
      <c r="P125">
        <v>4</v>
      </c>
      <c r="Q125">
        <v>5</v>
      </c>
      <c r="R125" s="5">
        <f>ROUND(SUM(Main[[#This Row],[Punctuality]:[Efficiency]])/6,1)</f>
        <v>4.3</v>
      </c>
    </row>
    <row r="126" spans="2:18" x14ac:dyDescent="0.3">
      <c r="B126" t="s">
        <v>130</v>
      </c>
      <c r="C126" t="s">
        <v>257</v>
      </c>
      <c r="D126" t="s">
        <v>260</v>
      </c>
      <c r="E126" s="3">
        <v>30502</v>
      </c>
      <c r="F126" s="2">
        <f ca="1">ROUNDDOWN(($T$1-Main[[#This Row],[Birth Date]])/365,0)</f>
        <v>41</v>
      </c>
      <c r="G126" s="3">
        <f ca="1">Main[[#This Row],[RefDate]]+$AB$1</f>
        <v>44004</v>
      </c>
      <c r="H126" s="3">
        <v>43646</v>
      </c>
      <c r="I126" s="1" t="str">
        <f>IF(Main[[#This Row],[RefLeft]]="","",Main[[#This Row],[RefLeft]]+$AB$1)</f>
        <v/>
      </c>
      <c r="K126" s="4">
        <v>3300</v>
      </c>
      <c r="L126">
        <v>4</v>
      </c>
      <c r="M126">
        <v>5</v>
      </c>
      <c r="N126">
        <v>4</v>
      </c>
      <c r="O126">
        <v>5</v>
      </c>
      <c r="P126">
        <v>3</v>
      </c>
      <c r="Q126">
        <v>5</v>
      </c>
      <c r="R126" s="5">
        <f>ROUND(SUM(Main[[#This Row],[Punctuality]:[Efficiency]])/6,1)</f>
        <v>4.3</v>
      </c>
    </row>
    <row r="127" spans="2:18" x14ac:dyDescent="0.3">
      <c r="B127" t="s">
        <v>131</v>
      </c>
      <c r="C127" t="s">
        <v>257</v>
      </c>
      <c r="D127" t="s">
        <v>260</v>
      </c>
      <c r="E127" s="3">
        <v>27870</v>
      </c>
      <c r="F127" s="2">
        <f ca="1">ROUNDDOWN(($T$1-Main[[#This Row],[Birth Date]])/365,0)</f>
        <v>48</v>
      </c>
      <c r="G127" s="3">
        <f ca="1">Main[[#This Row],[RefDate]]+$AB$1</f>
        <v>44006</v>
      </c>
      <c r="H127" s="3">
        <v>43648</v>
      </c>
      <c r="I127" s="1" t="str">
        <f>IF(Main[[#This Row],[RefLeft]]="","",Main[[#This Row],[RefLeft]]+$AB$1)</f>
        <v/>
      </c>
      <c r="K127" s="4">
        <v>4500</v>
      </c>
      <c r="L127">
        <v>4</v>
      </c>
      <c r="M127">
        <v>3</v>
      </c>
      <c r="N127">
        <v>5</v>
      </c>
      <c r="O127">
        <v>4</v>
      </c>
      <c r="P127">
        <v>3</v>
      </c>
      <c r="Q127">
        <v>4</v>
      </c>
      <c r="R127" s="5">
        <f>ROUND(SUM(Main[[#This Row],[Punctuality]:[Efficiency]])/6,1)</f>
        <v>3.8</v>
      </c>
    </row>
    <row r="128" spans="2:18" x14ac:dyDescent="0.3">
      <c r="B128" t="s">
        <v>132</v>
      </c>
      <c r="C128" t="s">
        <v>256</v>
      </c>
      <c r="D128" t="s">
        <v>261</v>
      </c>
      <c r="E128" s="3">
        <v>36483</v>
      </c>
      <c r="F128" s="2">
        <f ca="1">ROUNDDOWN(($T$1-Main[[#This Row],[Birth Date]])/365,0)</f>
        <v>24</v>
      </c>
      <c r="G128" s="3">
        <f ca="1">Main[[#This Row],[RefDate]]+$AB$1</f>
        <v>44010</v>
      </c>
      <c r="H128" s="3">
        <v>43652</v>
      </c>
      <c r="I128" s="1" t="str">
        <f>IF(Main[[#This Row],[RefLeft]]="","",Main[[#This Row],[RefLeft]]+$AB$1)</f>
        <v/>
      </c>
      <c r="K128" s="4">
        <v>2300</v>
      </c>
      <c r="L128">
        <v>3</v>
      </c>
      <c r="M128">
        <v>5</v>
      </c>
      <c r="N128">
        <v>4</v>
      </c>
      <c r="O128">
        <v>3</v>
      </c>
      <c r="P128">
        <v>4</v>
      </c>
      <c r="Q128">
        <v>3</v>
      </c>
      <c r="R128" s="5">
        <f>ROUND(SUM(Main[[#This Row],[Punctuality]:[Efficiency]])/6,1)</f>
        <v>3.7</v>
      </c>
    </row>
    <row r="129" spans="2:18" x14ac:dyDescent="0.3">
      <c r="B129" t="s">
        <v>133</v>
      </c>
      <c r="C129" t="s">
        <v>257</v>
      </c>
      <c r="D129" t="s">
        <v>261</v>
      </c>
      <c r="E129" s="3">
        <v>30042</v>
      </c>
      <c r="F129" s="2">
        <f ca="1">ROUNDDOWN(($T$1-Main[[#This Row],[Birth Date]])/365,0)</f>
        <v>42</v>
      </c>
      <c r="G129" s="3">
        <f ca="1">Main[[#This Row],[RefDate]]+$AB$1</f>
        <v>44033</v>
      </c>
      <c r="H129" s="3">
        <v>43675</v>
      </c>
      <c r="I129" s="1">
        <f ca="1">IF(Main[[#This Row],[RefLeft]]="","",Main[[#This Row],[RefLeft]]+$AB$1)</f>
        <v>44409</v>
      </c>
      <c r="J129" s="1">
        <v>44051</v>
      </c>
      <c r="K129" s="4">
        <v>3500</v>
      </c>
      <c r="L129">
        <v>3</v>
      </c>
      <c r="M129">
        <v>4</v>
      </c>
      <c r="N129">
        <v>4</v>
      </c>
      <c r="O129">
        <v>4</v>
      </c>
      <c r="P129">
        <v>3</v>
      </c>
      <c r="Q129">
        <v>3</v>
      </c>
      <c r="R129" s="5">
        <f>ROUND(SUM(Main[[#This Row],[Punctuality]:[Efficiency]])/6,1)</f>
        <v>3.5</v>
      </c>
    </row>
    <row r="130" spans="2:18" x14ac:dyDescent="0.3">
      <c r="B130" t="s">
        <v>134</v>
      </c>
      <c r="C130" t="s">
        <v>256</v>
      </c>
      <c r="D130" t="s">
        <v>260</v>
      </c>
      <c r="E130" s="3">
        <v>29706</v>
      </c>
      <c r="F130" s="2">
        <f ca="1">ROUNDDOWN(($T$1-Main[[#This Row],[Birth Date]])/365,0)</f>
        <v>43</v>
      </c>
      <c r="G130" s="3">
        <f ca="1">Main[[#This Row],[RefDate]]+$AB$1</f>
        <v>44040</v>
      </c>
      <c r="H130" s="3">
        <v>43682</v>
      </c>
      <c r="I130" s="1" t="str">
        <f>IF(Main[[#This Row],[RefLeft]]="","",Main[[#This Row],[RefLeft]]+$AB$1)</f>
        <v/>
      </c>
      <c r="K130" s="4">
        <v>3100</v>
      </c>
      <c r="L130">
        <v>3</v>
      </c>
      <c r="M130">
        <v>5</v>
      </c>
      <c r="N130">
        <v>4</v>
      </c>
      <c r="O130">
        <v>5</v>
      </c>
      <c r="P130">
        <v>4</v>
      </c>
      <c r="Q130">
        <v>3</v>
      </c>
      <c r="R130" s="5">
        <f>ROUND(SUM(Main[[#This Row],[Punctuality]:[Efficiency]])/6,1)</f>
        <v>4</v>
      </c>
    </row>
    <row r="131" spans="2:18" x14ac:dyDescent="0.3">
      <c r="B131" t="s">
        <v>135</v>
      </c>
      <c r="C131" t="s">
        <v>256</v>
      </c>
      <c r="D131" t="s">
        <v>261</v>
      </c>
      <c r="E131" s="3">
        <v>36401</v>
      </c>
      <c r="F131" s="2">
        <f ca="1">ROUNDDOWN(($T$1-Main[[#This Row],[Birth Date]])/365,0)</f>
        <v>25</v>
      </c>
      <c r="G131" s="3">
        <f ca="1">Main[[#This Row],[RefDate]]+$AB$1</f>
        <v>44041</v>
      </c>
      <c r="H131" s="3">
        <v>43683</v>
      </c>
      <c r="I131" s="1" t="str">
        <f>IF(Main[[#This Row],[RefLeft]]="","",Main[[#This Row],[RefLeft]]+$AB$1)</f>
        <v/>
      </c>
      <c r="K131" s="4">
        <v>2300</v>
      </c>
      <c r="L131">
        <v>1</v>
      </c>
      <c r="M131">
        <v>5</v>
      </c>
      <c r="N131">
        <v>4</v>
      </c>
      <c r="O131">
        <v>3</v>
      </c>
      <c r="P131">
        <v>3</v>
      </c>
      <c r="Q131">
        <v>4</v>
      </c>
      <c r="R131" s="5">
        <f>ROUND(SUM(Main[[#This Row],[Punctuality]:[Efficiency]])/6,1)</f>
        <v>3.3</v>
      </c>
    </row>
    <row r="132" spans="2:18" x14ac:dyDescent="0.3">
      <c r="B132" t="s">
        <v>136</v>
      </c>
      <c r="C132" t="s">
        <v>257</v>
      </c>
      <c r="D132" t="s">
        <v>260</v>
      </c>
      <c r="E132" s="3">
        <v>23472</v>
      </c>
      <c r="F132" s="2">
        <f ca="1">ROUNDDOWN(($T$1-Main[[#This Row],[Birth Date]])/365,0)</f>
        <v>60</v>
      </c>
      <c r="G132" s="3">
        <f ca="1">Main[[#This Row],[RefDate]]+$AB$1</f>
        <v>44043</v>
      </c>
      <c r="H132" s="3">
        <v>43685</v>
      </c>
      <c r="I132" s="1">
        <f ca="1">IF(Main[[#This Row],[RefLeft]]="","",Main[[#This Row],[RefLeft]]+$AB$1)</f>
        <v>45558</v>
      </c>
      <c r="J132" s="1">
        <v>45200</v>
      </c>
      <c r="K132" s="4">
        <v>2900</v>
      </c>
      <c r="L132">
        <v>2</v>
      </c>
      <c r="M132">
        <v>2</v>
      </c>
      <c r="N132">
        <v>2</v>
      </c>
      <c r="O132">
        <v>2</v>
      </c>
      <c r="P132">
        <v>4</v>
      </c>
      <c r="Q132">
        <v>2</v>
      </c>
      <c r="R132" s="5">
        <f>ROUND(SUM(Main[[#This Row],[Punctuality]:[Efficiency]])/6,1)</f>
        <v>2.2999999999999998</v>
      </c>
    </row>
    <row r="133" spans="2:18" x14ac:dyDescent="0.3">
      <c r="B133" t="s">
        <v>137</v>
      </c>
      <c r="C133" t="s">
        <v>257</v>
      </c>
      <c r="D133" t="s">
        <v>261</v>
      </c>
      <c r="E133" s="3">
        <v>22629</v>
      </c>
      <c r="F133" s="2">
        <f ca="1">ROUNDDOWN(($T$1-Main[[#This Row],[Birth Date]])/365,0)</f>
        <v>62</v>
      </c>
      <c r="G133" s="3">
        <f ca="1">Main[[#This Row],[RefDate]]+$AB$1</f>
        <v>44052</v>
      </c>
      <c r="H133" s="3">
        <v>43694</v>
      </c>
      <c r="I133" s="1" t="str">
        <f>IF(Main[[#This Row],[RefLeft]]="","",Main[[#This Row],[RefLeft]]+$AB$1)</f>
        <v/>
      </c>
      <c r="K133" s="4">
        <v>2400</v>
      </c>
      <c r="L133">
        <v>3</v>
      </c>
      <c r="M133">
        <v>3</v>
      </c>
      <c r="N133">
        <v>5</v>
      </c>
      <c r="O133">
        <v>5</v>
      </c>
      <c r="P133">
        <v>2</v>
      </c>
      <c r="Q133">
        <v>4</v>
      </c>
      <c r="R133" s="5">
        <f>ROUND(SUM(Main[[#This Row],[Punctuality]:[Efficiency]])/6,1)</f>
        <v>3.7</v>
      </c>
    </row>
    <row r="134" spans="2:18" x14ac:dyDescent="0.3">
      <c r="B134" t="s">
        <v>138</v>
      </c>
      <c r="C134" t="s">
        <v>255</v>
      </c>
      <c r="D134" t="s">
        <v>261</v>
      </c>
      <c r="E134" s="3">
        <v>27717</v>
      </c>
      <c r="F134" s="2">
        <f ca="1">ROUNDDOWN(($T$1-Main[[#This Row],[Birth Date]])/365,0)</f>
        <v>48</v>
      </c>
      <c r="G134" s="3">
        <f ca="1">Main[[#This Row],[RefDate]]+$AB$1</f>
        <v>44060</v>
      </c>
      <c r="H134" s="3">
        <v>43702</v>
      </c>
      <c r="I134" s="1" t="str">
        <f>IF(Main[[#This Row],[RefLeft]]="","",Main[[#This Row],[RefLeft]]+$AB$1)</f>
        <v/>
      </c>
      <c r="K134" s="4">
        <v>3800</v>
      </c>
      <c r="L134">
        <v>3</v>
      </c>
      <c r="M134">
        <v>3</v>
      </c>
      <c r="N134">
        <v>3</v>
      </c>
      <c r="O134">
        <v>4</v>
      </c>
      <c r="P134">
        <v>4</v>
      </c>
      <c r="Q134">
        <v>5</v>
      </c>
      <c r="R134" s="5">
        <f>ROUND(SUM(Main[[#This Row],[Punctuality]:[Efficiency]])/6,1)</f>
        <v>3.7</v>
      </c>
    </row>
    <row r="135" spans="2:18" x14ac:dyDescent="0.3">
      <c r="B135" t="s">
        <v>139</v>
      </c>
      <c r="C135" t="s">
        <v>256</v>
      </c>
      <c r="D135" t="s">
        <v>260</v>
      </c>
      <c r="E135" s="3">
        <v>36028</v>
      </c>
      <c r="F135" s="2">
        <f ca="1">ROUNDDOWN(($T$1-Main[[#This Row],[Birth Date]])/365,0)</f>
        <v>26</v>
      </c>
      <c r="G135" s="3">
        <f ca="1">Main[[#This Row],[RefDate]]+$AB$1</f>
        <v>44074</v>
      </c>
      <c r="H135" s="3">
        <v>43716</v>
      </c>
      <c r="I135" s="1">
        <f ca="1">IF(Main[[#This Row],[RefLeft]]="","",Main[[#This Row],[RefLeft]]+$AB$1)</f>
        <v>44736</v>
      </c>
      <c r="J135" s="1">
        <v>44378</v>
      </c>
      <c r="K135" s="4">
        <v>2800</v>
      </c>
      <c r="L135">
        <v>5</v>
      </c>
      <c r="M135">
        <v>5</v>
      </c>
      <c r="N135">
        <v>2</v>
      </c>
      <c r="O135">
        <v>5</v>
      </c>
      <c r="P135">
        <v>3</v>
      </c>
      <c r="Q135">
        <v>4</v>
      </c>
      <c r="R135" s="5">
        <f>ROUND(SUM(Main[[#This Row],[Punctuality]:[Efficiency]])/6,1)</f>
        <v>4</v>
      </c>
    </row>
    <row r="136" spans="2:18" x14ac:dyDescent="0.3">
      <c r="B136" t="s">
        <v>140</v>
      </c>
      <c r="C136" t="s">
        <v>258</v>
      </c>
      <c r="D136" t="s">
        <v>261</v>
      </c>
      <c r="E136" s="3">
        <v>22420</v>
      </c>
      <c r="F136" s="2">
        <f ca="1">ROUNDDOWN(($T$1-Main[[#This Row],[Birth Date]])/365,0)</f>
        <v>63</v>
      </c>
      <c r="G136" s="3">
        <f ca="1">Main[[#This Row],[RefDate]]+$AB$1</f>
        <v>44082</v>
      </c>
      <c r="H136" s="3">
        <v>43724</v>
      </c>
      <c r="I136" s="1" t="str">
        <f>IF(Main[[#This Row],[RefLeft]]="","",Main[[#This Row],[RefLeft]]+$AB$1)</f>
        <v/>
      </c>
      <c r="K136" s="4">
        <v>2400</v>
      </c>
      <c r="L136">
        <v>3</v>
      </c>
      <c r="M136">
        <v>4</v>
      </c>
      <c r="N136">
        <v>3</v>
      </c>
      <c r="O136">
        <v>5</v>
      </c>
      <c r="P136">
        <v>3</v>
      </c>
      <c r="Q136">
        <v>4</v>
      </c>
      <c r="R136" s="5">
        <f>ROUND(SUM(Main[[#This Row],[Punctuality]:[Efficiency]])/6,1)</f>
        <v>3.7</v>
      </c>
    </row>
    <row r="137" spans="2:18" x14ac:dyDescent="0.3">
      <c r="B137" t="s">
        <v>141</v>
      </c>
      <c r="C137" t="s">
        <v>258</v>
      </c>
      <c r="D137" t="s">
        <v>260</v>
      </c>
      <c r="E137" s="3">
        <v>31095</v>
      </c>
      <c r="F137" s="2">
        <f ca="1">ROUNDDOWN(($T$1-Main[[#This Row],[Birth Date]])/365,0)</f>
        <v>39</v>
      </c>
      <c r="G137" s="3">
        <f ca="1">Main[[#This Row],[RefDate]]+$AB$1</f>
        <v>44098</v>
      </c>
      <c r="H137" s="3">
        <v>43740</v>
      </c>
      <c r="I137" s="1" t="str">
        <f>IF(Main[[#This Row],[RefLeft]]="","",Main[[#This Row],[RefLeft]]+$AB$1)</f>
        <v/>
      </c>
      <c r="K137" s="4">
        <v>2200</v>
      </c>
      <c r="L137">
        <v>4</v>
      </c>
      <c r="M137">
        <v>3</v>
      </c>
      <c r="N137">
        <v>5</v>
      </c>
      <c r="O137">
        <v>3</v>
      </c>
      <c r="P137">
        <v>5</v>
      </c>
      <c r="Q137">
        <v>4</v>
      </c>
      <c r="R137" s="5">
        <f>ROUND(SUM(Main[[#This Row],[Punctuality]:[Efficiency]])/6,1)</f>
        <v>4</v>
      </c>
    </row>
    <row r="138" spans="2:18" x14ac:dyDescent="0.3">
      <c r="B138" t="s">
        <v>142</v>
      </c>
      <c r="C138" t="s">
        <v>255</v>
      </c>
      <c r="D138" t="s">
        <v>260</v>
      </c>
      <c r="E138" s="3">
        <v>23988</v>
      </c>
      <c r="F138" s="2">
        <f ca="1">ROUNDDOWN(($T$1-Main[[#This Row],[Birth Date]])/365,0)</f>
        <v>59</v>
      </c>
      <c r="G138" s="3">
        <f ca="1">Main[[#This Row],[RefDate]]+$AB$1</f>
        <v>44110</v>
      </c>
      <c r="H138" s="3">
        <v>43752</v>
      </c>
      <c r="I138" s="1" t="str">
        <f>IF(Main[[#This Row],[RefLeft]]="","",Main[[#This Row],[RefLeft]]+$AB$1)</f>
        <v/>
      </c>
      <c r="K138" s="4">
        <v>5500</v>
      </c>
      <c r="L138">
        <v>3</v>
      </c>
      <c r="M138">
        <v>3</v>
      </c>
      <c r="N138">
        <v>3</v>
      </c>
      <c r="O138">
        <v>4</v>
      </c>
      <c r="P138">
        <v>5</v>
      </c>
      <c r="Q138">
        <v>3</v>
      </c>
      <c r="R138" s="5">
        <f>ROUND(SUM(Main[[#This Row],[Punctuality]:[Efficiency]])/6,1)</f>
        <v>3.5</v>
      </c>
    </row>
    <row r="139" spans="2:18" x14ac:dyDescent="0.3">
      <c r="B139" t="s">
        <v>143</v>
      </c>
      <c r="C139" t="s">
        <v>258</v>
      </c>
      <c r="D139" t="s">
        <v>261</v>
      </c>
      <c r="E139" s="3">
        <v>28335</v>
      </c>
      <c r="F139" s="2">
        <f ca="1">ROUNDDOWN(($T$1-Main[[#This Row],[Birth Date]])/365,0)</f>
        <v>47</v>
      </c>
      <c r="G139" s="3">
        <f ca="1">Main[[#This Row],[RefDate]]+$AB$1</f>
        <v>44112</v>
      </c>
      <c r="H139" s="3">
        <v>43754</v>
      </c>
      <c r="I139" s="1" t="str">
        <f>IF(Main[[#This Row],[RefLeft]]="","",Main[[#This Row],[RefLeft]]+$AB$1)</f>
        <v/>
      </c>
      <c r="K139" s="4">
        <v>4500</v>
      </c>
      <c r="L139">
        <v>4</v>
      </c>
      <c r="M139">
        <v>3</v>
      </c>
      <c r="N139">
        <v>3</v>
      </c>
      <c r="O139">
        <v>3</v>
      </c>
      <c r="P139">
        <v>3</v>
      </c>
      <c r="Q139">
        <v>5</v>
      </c>
      <c r="R139" s="5">
        <f>ROUND(SUM(Main[[#This Row],[Punctuality]:[Efficiency]])/6,1)</f>
        <v>3.5</v>
      </c>
    </row>
    <row r="140" spans="2:18" x14ac:dyDescent="0.3">
      <c r="B140" t="s">
        <v>144</v>
      </c>
      <c r="C140" t="s">
        <v>258</v>
      </c>
      <c r="D140" t="s">
        <v>260</v>
      </c>
      <c r="E140" s="3">
        <v>33655</v>
      </c>
      <c r="F140" s="2">
        <f ca="1">ROUNDDOWN(($T$1-Main[[#This Row],[Birth Date]])/365,0)</f>
        <v>32</v>
      </c>
      <c r="G140" s="3">
        <f ca="1">Main[[#This Row],[RefDate]]+$AB$1</f>
        <v>44114</v>
      </c>
      <c r="H140" s="3">
        <v>43756</v>
      </c>
      <c r="I140" s="1">
        <f ca="1">IF(Main[[#This Row],[RefLeft]]="","",Main[[#This Row],[RefLeft]]+$AB$1)</f>
        <v>44590</v>
      </c>
      <c r="J140" s="1">
        <v>44232</v>
      </c>
      <c r="K140" s="4">
        <v>4700</v>
      </c>
      <c r="L140">
        <v>3</v>
      </c>
      <c r="M140">
        <v>3</v>
      </c>
      <c r="N140">
        <v>4</v>
      </c>
      <c r="O140">
        <v>5</v>
      </c>
      <c r="P140">
        <v>5</v>
      </c>
      <c r="Q140">
        <v>3</v>
      </c>
      <c r="R140" s="5">
        <f>ROUND(SUM(Main[[#This Row],[Punctuality]:[Efficiency]])/6,1)</f>
        <v>3.8</v>
      </c>
    </row>
    <row r="141" spans="2:18" x14ac:dyDescent="0.3">
      <c r="B141" t="s">
        <v>145</v>
      </c>
      <c r="C141" t="s">
        <v>257</v>
      </c>
      <c r="D141" t="s">
        <v>260</v>
      </c>
      <c r="E141" s="3">
        <v>31197</v>
      </c>
      <c r="F141" s="2">
        <f ca="1">ROUNDDOWN(($T$1-Main[[#This Row],[Birth Date]])/365,0)</f>
        <v>39</v>
      </c>
      <c r="G141" s="3">
        <f ca="1">Main[[#This Row],[RefDate]]+$AB$1</f>
        <v>44149</v>
      </c>
      <c r="H141" s="3">
        <v>43791</v>
      </c>
      <c r="I141" s="1" t="str">
        <f>IF(Main[[#This Row],[RefLeft]]="","",Main[[#This Row],[RefLeft]]+$AB$1)</f>
        <v/>
      </c>
      <c r="K141" s="4">
        <v>4400</v>
      </c>
      <c r="L141">
        <v>4</v>
      </c>
      <c r="M141">
        <v>3</v>
      </c>
      <c r="N141">
        <v>4</v>
      </c>
      <c r="O141">
        <v>3</v>
      </c>
      <c r="P141">
        <v>4</v>
      </c>
      <c r="Q141">
        <v>4</v>
      </c>
      <c r="R141" s="5">
        <f>ROUND(SUM(Main[[#This Row],[Punctuality]:[Efficiency]])/6,1)</f>
        <v>3.7</v>
      </c>
    </row>
    <row r="142" spans="2:18" x14ac:dyDescent="0.3">
      <c r="B142" t="s">
        <v>146</v>
      </c>
      <c r="C142" t="s">
        <v>258</v>
      </c>
      <c r="D142" t="s">
        <v>261</v>
      </c>
      <c r="E142" s="3">
        <v>31117</v>
      </c>
      <c r="F142" s="2">
        <f ca="1">ROUNDDOWN(($T$1-Main[[#This Row],[Birth Date]])/365,0)</f>
        <v>39</v>
      </c>
      <c r="G142" s="3">
        <f ca="1">Main[[#This Row],[RefDate]]+$AB$1</f>
        <v>44174</v>
      </c>
      <c r="H142" s="3">
        <v>43816</v>
      </c>
      <c r="I142" s="1" t="str">
        <f>IF(Main[[#This Row],[RefLeft]]="","",Main[[#This Row],[RefLeft]]+$AB$1)</f>
        <v/>
      </c>
      <c r="K142" s="4">
        <v>4500</v>
      </c>
      <c r="L142">
        <v>5</v>
      </c>
      <c r="M142">
        <v>4</v>
      </c>
      <c r="N142">
        <v>3</v>
      </c>
      <c r="O142">
        <v>5</v>
      </c>
      <c r="P142">
        <v>4</v>
      </c>
      <c r="Q142">
        <v>3</v>
      </c>
      <c r="R142" s="5">
        <f>ROUND(SUM(Main[[#This Row],[Punctuality]:[Efficiency]])/6,1)</f>
        <v>4</v>
      </c>
    </row>
    <row r="143" spans="2:18" x14ac:dyDescent="0.3">
      <c r="B143" t="s">
        <v>147</v>
      </c>
      <c r="C143" t="s">
        <v>258</v>
      </c>
      <c r="D143" t="s">
        <v>261</v>
      </c>
      <c r="E143" s="3">
        <v>24115</v>
      </c>
      <c r="F143" s="2">
        <f ca="1">ROUNDDOWN(($T$1-Main[[#This Row],[Birth Date]])/365,0)</f>
        <v>58</v>
      </c>
      <c r="G143" s="3">
        <f ca="1">Main[[#This Row],[RefDate]]+$AB$1</f>
        <v>44175</v>
      </c>
      <c r="H143" s="3">
        <v>43817</v>
      </c>
      <c r="I143" s="1" t="str">
        <f>IF(Main[[#This Row],[RefLeft]]="","",Main[[#This Row],[RefLeft]]+$AB$1)</f>
        <v/>
      </c>
      <c r="K143" s="4">
        <v>3900</v>
      </c>
      <c r="L143">
        <v>4</v>
      </c>
      <c r="M143">
        <v>2</v>
      </c>
      <c r="N143">
        <v>4</v>
      </c>
      <c r="O143">
        <v>4</v>
      </c>
      <c r="P143">
        <v>5</v>
      </c>
      <c r="Q143">
        <v>5</v>
      </c>
      <c r="R143" s="5">
        <f>ROUND(SUM(Main[[#This Row],[Punctuality]:[Efficiency]])/6,1)</f>
        <v>4</v>
      </c>
    </row>
    <row r="144" spans="2:18" x14ac:dyDescent="0.3">
      <c r="B144" t="s">
        <v>148</v>
      </c>
      <c r="C144" t="s">
        <v>256</v>
      </c>
      <c r="D144" t="s">
        <v>260</v>
      </c>
      <c r="E144" s="3">
        <v>24381</v>
      </c>
      <c r="F144" s="2">
        <f ca="1">ROUNDDOWN(($T$1-Main[[#This Row],[Birth Date]])/365,0)</f>
        <v>58</v>
      </c>
      <c r="G144" s="3">
        <f ca="1">Main[[#This Row],[RefDate]]+$AB$1</f>
        <v>44179</v>
      </c>
      <c r="H144" s="3">
        <v>43821</v>
      </c>
      <c r="I144" s="1">
        <f ca="1">IF(Main[[#This Row],[RefLeft]]="","",Main[[#This Row],[RefLeft]]+$AB$1)</f>
        <v>45135</v>
      </c>
      <c r="J144" s="1">
        <v>44777</v>
      </c>
      <c r="K144" s="4">
        <v>2600</v>
      </c>
      <c r="L144">
        <v>1</v>
      </c>
      <c r="M144">
        <v>5</v>
      </c>
      <c r="N144">
        <v>5</v>
      </c>
      <c r="O144">
        <v>2</v>
      </c>
      <c r="P144">
        <v>3</v>
      </c>
      <c r="Q144">
        <v>5</v>
      </c>
      <c r="R144" s="5">
        <f>ROUND(SUM(Main[[#This Row],[Punctuality]:[Efficiency]])/6,1)</f>
        <v>3.5</v>
      </c>
    </row>
    <row r="145" spans="2:18" x14ac:dyDescent="0.3">
      <c r="B145" t="s">
        <v>149</v>
      </c>
      <c r="C145" t="s">
        <v>255</v>
      </c>
      <c r="D145" t="s">
        <v>261</v>
      </c>
      <c r="E145" s="3">
        <v>26760</v>
      </c>
      <c r="F145" s="2">
        <f ca="1">ROUNDDOWN(($T$1-Main[[#This Row],[Birth Date]])/365,0)</f>
        <v>51</v>
      </c>
      <c r="G145" s="3">
        <f ca="1">Main[[#This Row],[RefDate]]+$AB$1</f>
        <v>44195</v>
      </c>
      <c r="H145" s="3">
        <v>43837</v>
      </c>
      <c r="I145" s="1" t="str">
        <f>IF(Main[[#This Row],[RefLeft]]="","",Main[[#This Row],[RefLeft]]+$AB$1)</f>
        <v/>
      </c>
      <c r="K145" s="4">
        <v>3900</v>
      </c>
      <c r="L145">
        <v>3</v>
      </c>
      <c r="M145">
        <v>4</v>
      </c>
      <c r="N145">
        <v>4</v>
      </c>
      <c r="O145">
        <v>3</v>
      </c>
      <c r="P145">
        <v>4</v>
      </c>
      <c r="Q145">
        <v>2</v>
      </c>
      <c r="R145" s="5">
        <f>ROUND(SUM(Main[[#This Row],[Punctuality]:[Efficiency]])/6,1)</f>
        <v>3.3</v>
      </c>
    </row>
    <row r="146" spans="2:18" x14ac:dyDescent="0.3">
      <c r="B146" t="s">
        <v>150</v>
      </c>
      <c r="C146" t="s">
        <v>257</v>
      </c>
      <c r="D146" t="s">
        <v>261</v>
      </c>
      <c r="E146" s="3">
        <v>23183</v>
      </c>
      <c r="F146" s="2">
        <f ca="1">ROUNDDOWN(($T$1-Main[[#This Row],[Birth Date]])/365,0)</f>
        <v>61</v>
      </c>
      <c r="G146" s="3">
        <f ca="1">Main[[#This Row],[RefDate]]+$AB$1</f>
        <v>44204</v>
      </c>
      <c r="H146" s="3">
        <v>43846</v>
      </c>
      <c r="I146" s="1">
        <f ca="1">IF(Main[[#This Row],[RefLeft]]="","",Main[[#This Row],[RefLeft]]+$AB$1)</f>
        <v>44676</v>
      </c>
      <c r="J146" s="1">
        <v>44318</v>
      </c>
      <c r="K146" s="4">
        <v>3700</v>
      </c>
      <c r="L146">
        <v>4</v>
      </c>
      <c r="M146">
        <v>4</v>
      </c>
      <c r="N146">
        <v>4</v>
      </c>
      <c r="O146">
        <v>4</v>
      </c>
      <c r="P146">
        <v>5</v>
      </c>
      <c r="Q146">
        <v>4</v>
      </c>
      <c r="R146" s="5">
        <f>ROUND(SUM(Main[[#This Row],[Punctuality]:[Efficiency]])/6,1)</f>
        <v>4.2</v>
      </c>
    </row>
    <row r="147" spans="2:18" x14ac:dyDescent="0.3">
      <c r="B147" t="s">
        <v>151</v>
      </c>
      <c r="C147" t="s">
        <v>255</v>
      </c>
      <c r="D147" t="s">
        <v>260</v>
      </c>
      <c r="E147" s="3">
        <v>30118</v>
      </c>
      <c r="F147" s="2">
        <f ca="1">ROUNDDOWN(($T$1-Main[[#This Row],[Birth Date]])/365,0)</f>
        <v>42</v>
      </c>
      <c r="G147" s="3">
        <f ca="1">Main[[#This Row],[RefDate]]+$AB$1</f>
        <v>44269</v>
      </c>
      <c r="H147" s="3">
        <v>43911</v>
      </c>
      <c r="I147" s="1" t="str">
        <f>IF(Main[[#This Row],[RefLeft]]="","",Main[[#This Row],[RefLeft]]+$AB$1)</f>
        <v/>
      </c>
      <c r="K147" s="4">
        <v>2200</v>
      </c>
      <c r="L147">
        <v>5</v>
      </c>
      <c r="M147">
        <v>5</v>
      </c>
      <c r="N147">
        <v>3</v>
      </c>
      <c r="O147">
        <v>4</v>
      </c>
      <c r="P147">
        <v>5</v>
      </c>
      <c r="Q147">
        <v>5</v>
      </c>
      <c r="R147" s="5">
        <f>ROUND(SUM(Main[[#This Row],[Punctuality]:[Efficiency]])/6,1)</f>
        <v>4.5</v>
      </c>
    </row>
    <row r="148" spans="2:18" x14ac:dyDescent="0.3">
      <c r="B148" t="s">
        <v>152</v>
      </c>
      <c r="C148" t="s">
        <v>255</v>
      </c>
      <c r="D148" t="s">
        <v>261</v>
      </c>
      <c r="E148" s="3">
        <v>31768</v>
      </c>
      <c r="F148" s="2">
        <f ca="1">ROUNDDOWN(($T$1-Main[[#This Row],[Birth Date]])/365,0)</f>
        <v>37</v>
      </c>
      <c r="G148" s="3">
        <f ca="1">Main[[#This Row],[RefDate]]+$AB$1</f>
        <v>44280</v>
      </c>
      <c r="H148" s="3">
        <v>43922</v>
      </c>
      <c r="I148" s="1" t="str">
        <f>IF(Main[[#This Row],[RefLeft]]="","",Main[[#This Row],[RefLeft]]+$AB$1)</f>
        <v/>
      </c>
      <c r="K148" s="4">
        <v>5100</v>
      </c>
      <c r="L148">
        <v>4</v>
      </c>
      <c r="M148">
        <v>5</v>
      </c>
      <c r="N148">
        <v>3</v>
      </c>
      <c r="O148">
        <v>4</v>
      </c>
      <c r="P148">
        <v>5</v>
      </c>
      <c r="Q148">
        <v>4</v>
      </c>
      <c r="R148" s="5">
        <f>ROUND(SUM(Main[[#This Row],[Punctuality]:[Efficiency]])/6,1)</f>
        <v>4.2</v>
      </c>
    </row>
    <row r="149" spans="2:18" x14ac:dyDescent="0.3">
      <c r="B149" t="s">
        <v>153</v>
      </c>
      <c r="C149" t="s">
        <v>257</v>
      </c>
      <c r="D149" t="s">
        <v>261</v>
      </c>
      <c r="E149" s="3">
        <v>28945</v>
      </c>
      <c r="F149" s="2">
        <f ca="1">ROUNDDOWN(($T$1-Main[[#This Row],[Birth Date]])/365,0)</f>
        <v>45</v>
      </c>
      <c r="G149" s="3">
        <f ca="1">Main[[#This Row],[RefDate]]+$AB$1</f>
        <v>44302</v>
      </c>
      <c r="H149" s="3">
        <v>43944</v>
      </c>
      <c r="I149" s="1" t="str">
        <f>IF(Main[[#This Row],[RefLeft]]="","",Main[[#This Row],[RefLeft]]+$AB$1)</f>
        <v/>
      </c>
      <c r="K149" s="4">
        <v>2200</v>
      </c>
      <c r="L149">
        <v>4</v>
      </c>
      <c r="M149">
        <v>5</v>
      </c>
      <c r="N149">
        <v>5</v>
      </c>
      <c r="O149">
        <v>3</v>
      </c>
      <c r="P149">
        <v>3</v>
      </c>
      <c r="Q149">
        <v>3</v>
      </c>
      <c r="R149" s="5">
        <f>ROUND(SUM(Main[[#This Row],[Punctuality]:[Efficiency]])/6,1)</f>
        <v>3.8</v>
      </c>
    </row>
    <row r="150" spans="2:18" x14ac:dyDescent="0.3">
      <c r="B150" t="s">
        <v>154</v>
      </c>
      <c r="C150" t="s">
        <v>255</v>
      </c>
      <c r="D150" t="s">
        <v>260</v>
      </c>
      <c r="E150" s="3">
        <v>22816</v>
      </c>
      <c r="F150" s="2">
        <f ca="1">ROUNDDOWN(($T$1-Main[[#This Row],[Birth Date]])/365,0)</f>
        <v>62</v>
      </c>
      <c r="G150" s="3">
        <f ca="1">Main[[#This Row],[RefDate]]+$AB$1</f>
        <v>44305</v>
      </c>
      <c r="H150" s="3">
        <v>43947</v>
      </c>
      <c r="I150" s="1" t="str">
        <f>IF(Main[[#This Row],[RefLeft]]="","",Main[[#This Row],[RefLeft]]+$AB$1)</f>
        <v/>
      </c>
      <c r="K150" s="4">
        <v>2300</v>
      </c>
      <c r="L150">
        <v>4</v>
      </c>
      <c r="M150">
        <v>3</v>
      </c>
      <c r="N150">
        <v>5</v>
      </c>
      <c r="O150">
        <v>4</v>
      </c>
      <c r="P150">
        <v>4</v>
      </c>
      <c r="Q150">
        <v>5</v>
      </c>
      <c r="R150" s="5">
        <f>ROUND(SUM(Main[[#This Row],[Punctuality]:[Efficiency]])/6,1)</f>
        <v>4.2</v>
      </c>
    </row>
    <row r="151" spans="2:18" x14ac:dyDescent="0.3">
      <c r="B151" t="s">
        <v>155</v>
      </c>
      <c r="C151" t="s">
        <v>257</v>
      </c>
      <c r="D151" t="s">
        <v>260</v>
      </c>
      <c r="E151" s="3">
        <v>34928</v>
      </c>
      <c r="F151" s="2">
        <f ca="1">ROUNDDOWN(($T$1-Main[[#This Row],[Birth Date]])/365,0)</f>
        <v>29</v>
      </c>
      <c r="G151" s="3">
        <f ca="1">Main[[#This Row],[RefDate]]+$AB$1</f>
        <v>44330</v>
      </c>
      <c r="H151" s="3">
        <v>43972</v>
      </c>
      <c r="I151" s="1" t="str">
        <f>IF(Main[[#This Row],[RefLeft]]="","",Main[[#This Row],[RefLeft]]+$AB$1)</f>
        <v/>
      </c>
      <c r="K151" s="4">
        <v>2100</v>
      </c>
      <c r="L151">
        <v>4</v>
      </c>
      <c r="M151">
        <v>4</v>
      </c>
      <c r="N151">
        <v>4</v>
      </c>
      <c r="O151">
        <v>4</v>
      </c>
      <c r="P151">
        <v>4</v>
      </c>
      <c r="Q151">
        <v>4</v>
      </c>
      <c r="R151" s="5">
        <f>ROUND(SUM(Main[[#This Row],[Punctuality]:[Efficiency]])/6,1)</f>
        <v>4</v>
      </c>
    </row>
    <row r="152" spans="2:18" x14ac:dyDescent="0.3">
      <c r="B152" t="s">
        <v>156</v>
      </c>
      <c r="C152" t="s">
        <v>258</v>
      </c>
      <c r="D152" t="s">
        <v>260</v>
      </c>
      <c r="E152" s="3">
        <v>26648</v>
      </c>
      <c r="F152" s="2">
        <f ca="1">ROUNDDOWN(($T$1-Main[[#This Row],[Birth Date]])/365,0)</f>
        <v>51</v>
      </c>
      <c r="G152" s="3">
        <f ca="1">Main[[#This Row],[RefDate]]+$AB$1</f>
        <v>44333</v>
      </c>
      <c r="H152" s="3">
        <v>43975</v>
      </c>
      <c r="I152" s="1">
        <f ca="1">IF(Main[[#This Row],[RefLeft]]="","",Main[[#This Row],[RefLeft]]+$AB$1)</f>
        <v>45105</v>
      </c>
      <c r="J152" s="1">
        <v>44747</v>
      </c>
      <c r="K152" s="4">
        <v>5300</v>
      </c>
      <c r="L152">
        <v>3</v>
      </c>
      <c r="M152">
        <v>5</v>
      </c>
      <c r="N152">
        <v>3</v>
      </c>
      <c r="O152">
        <v>3</v>
      </c>
      <c r="P152">
        <v>4</v>
      </c>
      <c r="Q152">
        <v>3</v>
      </c>
      <c r="R152" s="5">
        <f>ROUND(SUM(Main[[#This Row],[Punctuality]:[Efficiency]])/6,1)</f>
        <v>3.5</v>
      </c>
    </row>
    <row r="153" spans="2:18" x14ac:dyDescent="0.3">
      <c r="B153" t="s">
        <v>157</v>
      </c>
      <c r="C153" t="s">
        <v>258</v>
      </c>
      <c r="D153" t="s">
        <v>261</v>
      </c>
      <c r="E153" s="3">
        <v>28135</v>
      </c>
      <c r="F153" s="2">
        <f ca="1">ROUNDDOWN(($T$1-Main[[#This Row],[Birth Date]])/365,0)</f>
        <v>47</v>
      </c>
      <c r="G153" s="3">
        <f ca="1">Main[[#This Row],[RefDate]]+$AB$1</f>
        <v>44355</v>
      </c>
      <c r="H153" s="3">
        <v>43997</v>
      </c>
      <c r="I153" s="1" t="str">
        <f>IF(Main[[#This Row],[RefLeft]]="","",Main[[#This Row],[RefLeft]]+$AB$1)</f>
        <v/>
      </c>
      <c r="K153" s="4">
        <v>3900</v>
      </c>
      <c r="L153">
        <v>4</v>
      </c>
      <c r="M153">
        <v>3</v>
      </c>
      <c r="N153">
        <v>4</v>
      </c>
      <c r="O153">
        <v>5</v>
      </c>
      <c r="P153">
        <v>3</v>
      </c>
      <c r="Q153">
        <v>5</v>
      </c>
      <c r="R153" s="5">
        <f>ROUND(SUM(Main[[#This Row],[Punctuality]:[Efficiency]])/6,1)</f>
        <v>4</v>
      </c>
    </row>
    <row r="154" spans="2:18" x14ac:dyDescent="0.3">
      <c r="B154" t="s">
        <v>158</v>
      </c>
      <c r="C154" t="s">
        <v>255</v>
      </c>
      <c r="D154" t="s">
        <v>261</v>
      </c>
      <c r="E154" s="3">
        <v>30045</v>
      </c>
      <c r="F154" s="2">
        <f ca="1">ROUNDDOWN(($T$1-Main[[#This Row],[Birth Date]])/365,0)</f>
        <v>42</v>
      </c>
      <c r="G154" s="3">
        <f ca="1">Main[[#This Row],[RefDate]]+$AB$1</f>
        <v>44423</v>
      </c>
      <c r="H154" s="3">
        <v>44065</v>
      </c>
      <c r="I154" s="1" t="str">
        <f>IF(Main[[#This Row],[RefLeft]]="","",Main[[#This Row],[RefLeft]]+$AB$1)</f>
        <v/>
      </c>
      <c r="K154" s="4">
        <v>4000</v>
      </c>
      <c r="L154">
        <v>3</v>
      </c>
      <c r="M154">
        <v>3</v>
      </c>
      <c r="N154">
        <v>5</v>
      </c>
      <c r="O154">
        <v>5</v>
      </c>
      <c r="P154">
        <v>3</v>
      </c>
      <c r="Q154">
        <v>2</v>
      </c>
      <c r="R154" s="5">
        <f>ROUND(SUM(Main[[#This Row],[Punctuality]:[Efficiency]])/6,1)</f>
        <v>3.5</v>
      </c>
    </row>
    <row r="155" spans="2:18" x14ac:dyDescent="0.3">
      <c r="B155" t="s">
        <v>159</v>
      </c>
      <c r="C155" t="s">
        <v>255</v>
      </c>
      <c r="D155" t="s">
        <v>260</v>
      </c>
      <c r="E155" s="3">
        <v>33033</v>
      </c>
      <c r="F155" s="2">
        <f ca="1">ROUNDDOWN(($T$1-Main[[#This Row],[Birth Date]])/365,0)</f>
        <v>34</v>
      </c>
      <c r="G155" s="3">
        <f ca="1">Main[[#This Row],[RefDate]]+$AB$1</f>
        <v>44436</v>
      </c>
      <c r="H155" s="3">
        <v>44078</v>
      </c>
      <c r="I155" s="1" t="str">
        <f>IF(Main[[#This Row],[RefLeft]]="","",Main[[#This Row],[RefLeft]]+$AB$1)</f>
        <v/>
      </c>
      <c r="K155" s="4">
        <v>2800</v>
      </c>
      <c r="L155">
        <v>4</v>
      </c>
      <c r="M155">
        <v>4</v>
      </c>
      <c r="N155">
        <v>3</v>
      </c>
      <c r="O155">
        <v>3</v>
      </c>
      <c r="P155">
        <v>5</v>
      </c>
      <c r="Q155">
        <v>4</v>
      </c>
      <c r="R155" s="5">
        <f>ROUND(SUM(Main[[#This Row],[Punctuality]:[Efficiency]])/6,1)</f>
        <v>3.8</v>
      </c>
    </row>
    <row r="156" spans="2:18" x14ac:dyDescent="0.3">
      <c r="B156" t="s">
        <v>160</v>
      </c>
      <c r="C156" t="s">
        <v>255</v>
      </c>
      <c r="D156" t="s">
        <v>261</v>
      </c>
      <c r="E156" s="3">
        <v>23058</v>
      </c>
      <c r="F156" s="2">
        <f ca="1">ROUNDDOWN(($T$1-Main[[#This Row],[Birth Date]])/365,0)</f>
        <v>61</v>
      </c>
      <c r="G156" s="3">
        <f ca="1">Main[[#This Row],[RefDate]]+$AB$1</f>
        <v>44437</v>
      </c>
      <c r="H156" s="3">
        <v>44079</v>
      </c>
      <c r="I156" s="1" t="str">
        <f>IF(Main[[#This Row],[RefLeft]]="","",Main[[#This Row],[RefLeft]]+$AB$1)</f>
        <v/>
      </c>
      <c r="K156" s="4">
        <v>5000</v>
      </c>
      <c r="L156">
        <v>4</v>
      </c>
      <c r="M156">
        <v>5</v>
      </c>
      <c r="N156">
        <v>5</v>
      </c>
      <c r="O156">
        <v>5</v>
      </c>
      <c r="P156">
        <v>3</v>
      </c>
      <c r="Q156">
        <v>5</v>
      </c>
      <c r="R156" s="5">
        <f>ROUND(SUM(Main[[#This Row],[Punctuality]:[Efficiency]])/6,1)</f>
        <v>4.5</v>
      </c>
    </row>
    <row r="157" spans="2:18" x14ac:dyDescent="0.3">
      <c r="B157" t="s">
        <v>161</v>
      </c>
      <c r="C157" t="s">
        <v>255</v>
      </c>
      <c r="D157" t="s">
        <v>261</v>
      </c>
      <c r="E157" s="3">
        <v>30674</v>
      </c>
      <c r="F157" s="2">
        <f ca="1">ROUNDDOWN(($T$1-Main[[#This Row],[Birth Date]])/365,0)</f>
        <v>40</v>
      </c>
      <c r="G157" s="3">
        <f ca="1">Main[[#This Row],[RefDate]]+$AB$1</f>
        <v>44456</v>
      </c>
      <c r="H157" s="3">
        <v>44098</v>
      </c>
      <c r="I157" s="1" t="str">
        <f>IF(Main[[#This Row],[RefLeft]]="","",Main[[#This Row],[RefLeft]]+$AB$1)</f>
        <v/>
      </c>
      <c r="K157" s="4">
        <v>3900</v>
      </c>
      <c r="L157">
        <v>5</v>
      </c>
      <c r="M157">
        <v>5</v>
      </c>
      <c r="N157">
        <v>4</v>
      </c>
      <c r="O157">
        <v>3</v>
      </c>
      <c r="P157">
        <v>4</v>
      </c>
      <c r="Q157">
        <v>3</v>
      </c>
      <c r="R157" s="5">
        <f>ROUND(SUM(Main[[#This Row],[Punctuality]:[Efficiency]])/6,1)</f>
        <v>4</v>
      </c>
    </row>
    <row r="158" spans="2:18" x14ac:dyDescent="0.3">
      <c r="B158" t="s">
        <v>162</v>
      </c>
      <c r="C158" t="s">
        <v>258</v>
      </c>
      <c r="D158" t="s">
        <v>261</v>
      </c>
      <c r="E158" s="3">
        <v>25296</v>
      </c>
      <c r="F158" s="2">
        <f ca="1">ROUNDDOWN(($T$1-Main[[#This Row],[Birth Date]])/365,0)</f>
        <v>55</v>
      </c>
      <c r="G158" s="3">
        <f ca="1">Main[[#This Row],[RefDate]]+$AB$1</f>
        <v>44456</v>
      </c>
      <c r="H158" s="3">
        <v>44098</v>
      </c>
      <c r="I158" s="1">
        <f ca="1">IF(Main[[#This Row],[RefLeft]]="","",Main[[#This Row],[RefLeft]]+$AB$1)</f>
        <v>44865</v>
      </c>
      <c r="J158" s="1">
        <v>44507</v>
      </c>
      <c r="K158" s="4">
        <v>3200</v>
      </c>
      <c r="L158">
        <v>4</v>
      </c>
      <c r="M158">
        <v>4</v>
      </c>
      <c r="N158">
        <v>4</v>
      </c>
      <c r="O158">
        <v>5</v>
      </c>
      <c r="P158">
        <v>3</v>
      </c>
      <c r="Q158">
        <v>4</v>
      </c>
      <c r="R158" s="5">
        <f>ROUND(SUM(Main[[#This Row],[Punctuality]:[Efficiency]])/6,1)</f>
        <v>4</v>
      </c>
    </row>
    <row r="159" spans="2:18" x14ac:dyDescent="0.3">
      <c r="B159" t="s">
        <v>163</v>
      </c>
      <c r="C159" t="s">
        <v>255</v>
      </c>
      <c r="D159" t="s">
        <v>261</v>
      </c>
      <c r="E159" s="3">
        <v>25138</v>
      </c>
      <c r="F159" s="2">
        <f ca="1">ROUNDDOWN(($T$1-Main[[#This Row],[Birth Date]])/365,0)</f>
        <v>56</v>
      </c>
      <c r="G159" s="3">
        <f ca="1">Main[[#This Row],[RefDate]]+$AB$1</f>
        <v>44464</v>
      </c>
      <c r="H159" s="3">
        <v>44106</v>
      </c>
      <c r="I159" s="1" t="str">
        <f>IF(Main[[#This Row],[RefLeft]]="","",Main[[#This Row],[RefLeft]]+$AB$1)</f>
        <v/>
      </c>
      <c r="K159" s="4">
        <v>3000</v>
      </c>
      <c r="L159">
        <v>4</v>
      </c>
      <c r="M159">
        <v>4</v>
      </c>
      <c r="N159">
        <v>5</v>
      </c>
      <c r="O159">
        <v>4</v>
      </c>
      <c r="P159">
        <v>5</v>
      </c>
      <c r="Q159">
        <v>5</v>
      </c>
      <c r="R159" s="5">
        <f>ROUND(SUM(Main[[#This Row],[Punctuality]:[Efficiency]])/6,1)</f>
        <v>4.5</v>
      </c>
    </row>
    <row r="160" spans="2:18" x14ac:dyDescent="0.3">
      <c r="B160" t="s">
        <v>164</v>
      </c>
      <c r="C160" t="s">
        <v>257</v>
      </c>
      <c r="D160" t="s">
        <v>261</v>
      </c>
      <c r="E160" s="3">
        <v>35977</v>
      </c>
      <c r="F160" s="2">
        <f ca="1">ROUNDDOWN(($T$1-Main[[#This Row],[Birth Date]])/365,0)</f>
        <v>26</v>
      </c>
      <c r="G160" s="3">
        <f ca="1">Main[[#This Row],[RefDate]]+$AB$1</f>
        <v>44485</v>
      </c>
      <c r="H160" s="3">
        <v>44127</v>
      </c>
      <c r="I160" s="1" t="str">
        <f>IF(Main[[#This Row],[RefLeft]]="","",Main[[#This Row],[RefLeft]]+$AB$1)</f>
        <v/>
      </c>
      <c r="K160" s="4">
        <v>4900</v>
      </c>
      <c r="L160">
        <v>5</v>
      </c>
      <c r="M160">
        <v>3</v>
      </c>
      <c r="N160">
        <v>4</v>
      </c>
      <c r="O160">
        <v>4</v>
      </c>
      <c r="P160">
        <v>3</v>
      </c>
      <c r="Q160">
        <v>4</v>
      </c>
      <c r="R160" s="5">
        <f>ROUND(SUM(Main[[#This Row],[Punctuality]:[Efficiency]])/6,1)</f>
        <v>3.8</v>
      </c>
    </row>
    <row r="161" spans="2:18" x14ac:dyDescent="0.3">
      <c r="B161" t="s">
        <v>165</v>
      </c>
      <c r="C161" t="s">
        <v>257</v>
      </c>
      <c r="D161" t="s">
        <v>260</v>
      </c>
      <c r="E161" s="3">
        <v>35451</v>
      </c>
      <c r="F161" s="2">
        <f ca="1">ROUNDDOWN(($T$1-Main[[#This Row],[Birth Date]])/365,0)</f>
        <v>27</v>
      </c>
      <c r="G161" s="3">
        <f ca="1">Main[[#This Row],[RefDate]]+$AB$1</f>
        <v>44490</v>
      </c>
      <c r="H161" s="3">
        <v>44132</v>
      </c>
      <c r="I161" s="1" t="str">
        <f>IF(Main[[#This Row],[RefLeft]]="","",Main[[#This Row],[RefLeft]]+$AB$1)</f>
        <v/>
      </c>
      <c r="K161" s="4">
        <v>2100</v>
      </c>
      <c r="L161">
        <v>5</v>
      </c>
      <c r="M161">
        <v>5</v>
      </c>
      <c r="N161">
        <v>2</v>
      </c>
      <c r="O161">
        <v>3</v>
      </c>
      <c r="P161">
        <v>3</v>
      </c>
      <c r="Q161">
        <v>5</v>
      </c>
      <c r="R161" s="5">
        <f>ROUND(SUM(Main[[#This Row],[Punctuality]:[Efficiency]])/6,1)</f>
        <v>3.8</v>
      </c>
    </row>
    <row r="162" spans="2:18" x14ac:dyDescent="0.3">
      <c r="B162" t="s">
        <v>166</v>
      </c>
      <c r="C162" t="s">
        <v>258</v>
      </c>
      <c r="D162" t="s">
        <v>261</v>
      </c>
      <c r="E162" s="3">
        <v>30480</v>
      </c>
      <c r="F162" s="2">
        <f ca="1">ROUNDDOWN(($T$1-Main[[#This Row],[Birth Date]])/365,0)</f>
        <v>41</v>
      </c>
      <c r="G162" s="3">
        <f ca="1">Main[[#This Row],[RefDate]]+$AB$1</f>
        <v>44498</v>
      </c>
      <c r="H162" s="3">
        <v>44140</v>
      </c>
      <c r="I162" s="1">
        <f ca="1">IF(Main[[#This Row],[RefLeft]]="","",Main[[#This Row],[RefLeft]]+$AB$1)</f>
        <v>45137</v>
      </c>
      <c r="J162" s="1">
        <v>44779</v>
      </c>
      <c r="K162" s="4">
        <v>4300</v>
      </c>
      <c r="L162">
        <v>4</v>
      </c>
      <c r="M162">
        <v>5</v>
      </c>
      <c r="N162">
        <v>5</v>
      </c>
      <c r="O162">
        <v>5</v>
      </c>
      <c r="P162">
        <v>4</v>
      </c>
      <c r="Q162">
        <v>3</v>
      </c>
      <c r="R162" s="5">
        <f>ROUND(SUM(Main[[#This Row],[Punctuality]:[Efficiency]])/6,1)</f>
        <v>4.3</v>
      </c>
    </row>
    <row r="163" spans="2:18" x14ac:dyDescent="0.3">
      <c r="B163" t="s">
        <v>167</v>
      </c>
      <c r="C163" t="s">
        <v>256</v>
      </c>
      <c r="D163" t="s">
        <v>260</v>
      </c>
      <c r="E163" s="3">
        <v>27310</v>
      </c>
      <c r="F163" s="2">
        <f ca="1">ROUNDDOWN(($T$1-Main[[#This Row],[Birth Date]])/365,0)</f>
        <v>50</v>
      </c>
      <c r="G163" s="3">
        <f ca="1">Main[[#This Row],[RefDate]]+$AB$1</f>
        <v>44517</v>
      </c>
      <c r="H163" s="3">
        <v>44159</v>
      </c>
      <c r="I163" s="1" t="str">
        <f>IF(Main[[#This Row],[RefLeft]]="","",Main[[#This Row],[RefLeft]]+$AB$1)</f>
        <v/>
      </c>
      <c r="K163" s="4">
        <v>4400</v>
      </c>
      <c r="L163">
        <v>2</v>
      </c>
      <c r="M163">
        <v>5</v>
      </c>
      <c r="N163">
        <v>5</v>
      </c>
      <c r="O163">
        <v>5</v>
      </c>
      <c r="P163">
        <v>4</v>
      </c>
      <c r="Q163">
        <v>4</v>
      </c>
      <c r="R163" s="5">
        <f>ROUND(SUM(Main[[#This Row],[Punctuality]:[Efficiency]])/6,1)</f>
        <v>4.2</v>
      </c>
    </row>
    <row r="164" spans="2:18" x14ac:dyDescent="0.3">
      <c r="B164" t="s">
        <v>168</v>
      </c>
      <c r="C164" t="s">
        <v>255</v>
      </c>
      <c r="D164" t="s">
        <v>260</v>
      </c>
      <c r="E164" s="3">
        <v>26797</v>
      </c>
      <c r="F164" s="2">
        <f ca="1">ROUNDDOWN(($T$1-Main[[#This Row],[Birth Date]])/365,0)</f>
        <v>51</v>
      </c>
      <c r="G164" s="3">
        <f ca="1">Main[[#This Row],[RefDate]]+$AB$1</f>
        <v>44525</v>
      </c>
      <c r="H164" s="3">
        <v>44167</v>
      </c>
      <c r="I164" s="1">
        <f ca="1">IF(Main[[#This Row],[RefLeft]]="","",Main[[#This Row],[RefLeft]]+$AB$1)</f>
        <v>45528</v>
      </c>
      <c r="J164" s="1">
        <v>45170</v>
      </c>
      <c r="K164" s="4">
        <v>2800</v>
      </c>
      <c r="L164">
        <v>2</v>
      </c>
      <c r="M164">
        <v>2</v>
      </c>
      <c r="N164">
        <v>3</v>
      </c>
      <c r="O164">
        <v>2</v>
      </c>
      <c r="P164">
        <v>3</v>
      </c>
      <c r="Q164">
        <v>2</v>
      </c>
      <c r="R164" s="5">
        <f>ROUND(SUM(Main[[#This Row],[Punctuality]:[Efficiency]])/6,1)</f>
        <v>2.2999999999999998</v>
      </c>
    </row>
    <row r="165" spans="2:18" x14ac:dyDescent="0.3">
      <c r="B165" t="s">
        <v>169</v>
      </c>
      <c r="C165" t="s">
        <v>258</v>
      </c>
      <c r="D165" t="s">
        <v>260</v>
      </c>
      <c r="E165" s="3">
        <v>26365</v>
      </c>
      <c r="F165" s="2">
        <f ca="1">ROUNDDOWN(($T$1-Main[[#This Row],[Birth Date]])/365,0)</f>
        <v>52</v>
      </c>
      <c r="G165" s="3">
        <f ca="1">Main[[#This Row],[RefDate]]+$AB$1</f>
        <v>44532</v>
      </c>
      <c r="H165" s="3">
        <v>44174</v>
      </c>
      <c r="I165" s="1" t="str">
        <f>IF(Main[[#This Row],[RefLeft]]="","",Main[[#This Row],[RefLeft]]+$AB$1)</f>
        <v/>
      </c>
      <c r="K165" s="4">
        <v>2000</v>
      </c>
      <c r="L165">
        <v>3</v>
      </c>
      <c r="M165">
        <v>4</v>
      </c>
      <c r="N165">
        <v>5</v>
      </c>
      <c r="O165">
        <v>3</v>
      </c>
      <c r="P165">
        <v>5</v>
      </c>
      <c r="Q165">
        <v>5</v>
      </c>
      <c r="R165" s="5">
        <f>ROUND(SUM(Main[[#This Row],[Punctuality]:[Efficiency]])/6,1)</f>
        <v>4.2</v>
      </c>
    </row>
    <row r="166" spans="2:18" x14ac:dyDescent="0.3">
      <c r="B166" t="s">
        <v>170</v>
      </c>
      <c r="C166" t="s">
        <v>257</v>
      </c>
      <c r="D166" t="s">
        <v>261</v>
      </c>
      <c r="E166" s="3">
        <v>34327</v>
      </c>
      <c r="F166" s="2">
        <f ca="1">ROUNDDOWN(($T$1-Main[[#This Row],[Birth Date]])/365,0)</f>
        <v>30</v>
      </c>
      <c r="G166" s="3">
        <f ca="1">Main[[#This Row],[RefDate]]+$AB$1</f>
        <v>44593</v>
      </c>
      <c r="H166" s="3">
        <v>44235</v>
      </c>
      <c r="I166" s="1" t="str">
        <f>IF(Main[[#This Row],[RefLeft]]="","",Main[[#This Row],[RefLeft]]+$AB$1)</f>
        <v/>
      </c>
      <c r="K166" s="4">
        <v>4200</v>
      </c>
      <c r="L166">
        <v>5</v>
      </c>
      <c r="M166">
        <v>5</v>
      </c>
      <c r="N166">
        <v>5</v>
      </c>
      <c r="O166">
        <v>5</v>
      </c>
      <c r="P166">
        <v>5</v>
      </c>
      <c r="Q166">
        <v>5</v>
      </c>
      <c r="R166" s="5">
        <f>ROUND(SUM(Main[[#This Row],[Punctuality]:[Efficiency]])/6,1)</f>
        <v>5</v>
      </c>
    </row>
    <row r="167" spans="2:18" x14ac:dyDescent="0.3">
      <c r="B167" t="s">
        <v>171</v>
      </c>
      <c r="C167" t="s">
        <v>256</v>
      </c>
      <c r="D167" t="s">
        <v>260</v>
      </c>
      <c r="E167" s="3">
        <v>25162</v>
      </c>
      <c r="F167" s="2">
        <f ca="1">ROUNDDOWN(($T$1-Main[[#This Row],[Birth Date]])/365,0)</f>
        <v>55</v>
      </c>
      <c r="G167" s="3">
        <f ca="1">Main[[#This Row],[RefDate]]+$AB$1</f>
        <v>44605</v>
      </c>
      <c r="H167" s="3">
        <v>44247</v>
      </c>
      <c r="I167" s="1" t="str">
        <f>IF(Main[[#This Row],[RefLeft]]="","",Main[[#This Row],[RefLeft]]+$AB$1)</f>
        <v/>
      </c>
      <c r="K167" s="4">
        <v>3600</v>
      </c>
      <c r="L167">
        <v>1</v>
      </c>
      <c r="M167">
        <v>4</v>
      </c>
      <c r="N167">
        <v>4</v>
      </c>
      <c r="O167">
        <v>3</v>
      </c>
      <c r="P167">
        <v>3</v>
      </c>
      <c r="Q167">
        <v>4</v>
      </c>
      <c r="R167" s="5">
        <f>ROUND(SUM(Main[[#This Row],[Punctuality]:[Efficiency]])/6,1)</f>
        <v>3.2</v>
      </c>
    </row>
    <row r="168" spans="2:18" x14ac:dyDescent="0.3">
      <c r="B168" t="s">
        <v>172</v>
      </c>
      <c r="C168" t="s">
        <v>255</v>
      </c>
      <c r="D168" t="s">
        <v>260</v>
      </c>
      <c r="E168" s="3">
        <v>26135</v>
      </c>
      <c r="F168" s="2">
        <f ca="1">ROUNDDOWN(($T$1-Main[[#This Row],[Birth Date]])/365,0)</f>
        <v>53</v>
      </c>
      <c r="G168" s="3">
        <f ca="1">Main[[#This Row],[RefDate]]+$AB$1</f>
        <v>44615</v>
      </c>
      <c r="H168" s="3">
        <v>44257</v>
      </c>
      <c r="I168" s="1">
        <f ca="1">IF(Main[[#This Row],[RefLeft]]="","",Main[[#This Row],[RefLeft]]+$AB$1)</f>
        <v>45234</v>
      </c>
      <c r="J168" s="1">
        <v>44876</v>
      </c>
      <c r="K168" s="4">
        <v>2800</v>
      </c>
      <c r="L168">
        <v>4</v>
      </c>
      <c r="M168">
        <v>4</v>
      </c>
      <c r="N168">
        <v>5</v>
      </c>
      <c r="O168">
        <v>3</v>
      </c>
      <c r="P168">
        <v>3</v>
      </c>
      <c r="Q168">
        <v>3</v>
      </c>
      <c r="R168" s="5">
        <f>ROUND(SUM(Main[[#This Row],[Punctuality]:[Efficiency]])/6,1)</f>
        <v>3.7</v>
      </c>
    </row>
    <row r="169" spans="2:18" x14ac:dyDescent="0.3">
      <c r="B169" t="s">
        <v>173</v>
      </c>
      <c r="C169" t="s">
        <v>255</v>
      </c>
      <c r="D169" t="s">
        <v>260</v>
      </c>
      <c r="E169" s="3">
        <v>26792</v>
      </c>
      <c r="F169" s="2">
        <f ca="1">ROUNDDOWN(($T$1-Main[[#This Row],[Birth Date]])/365,0)</f>
        <v>51</v>
      </c>
      <c r="G169" s="3">
        <f ca="1">Main[[#This Row],[RefDate]]+$AB$1</f>
        <v>44628</v>
      </c>
      <c r="H169" s="3">
        <v>44270</v>
      </c>
      <c r="I169" s="1" t="str">
        <f>IF(Main[[#This Row],[RefLeft]]="","",Main[[#This Row],[RefLeft]]+$AB$1)</f>
        <v/>
      </c>
      <c r="K169" s="4">
        <v>2900</v>
      </c>
      <c r="L169">
        <v>2</v>
      </c>
      <c r="M169">
        <v>2</v>
      </c>
      <c r="N169">
        <v>3</v>
      </c>
      <c r="O169">
        <v>4</v>
      </c>
      <c r="P169">
        <v>5</v>
      </c>
      <c r="Q169">
        <v>3</v>
      </c>
      <c r="R169" s="5">
        <f>ROUND(SUM(Main[[#This Row],[Punctuality]:[Efficiency]])/6,1)</f>
        <v>3.2</v>
      </c>
    </row>
    <row r="170" spans="2:18" x14ac:dyDescent="0.3">
      <c r="B170" t="s">
        <v>174</v>
      </c>
      <c r="C170" t="s">
        <v>258</v>
      </c>
      <c r="D170" t="s">
        <v>260</v>
      </c>
      <c r="E170" s="3">
        <v>25628</v>
      </c>
      <c r="F170" s="2">
        <f ca="1">ROUNDDOWN(($T$1-Main[[#This Row],[Birth Date]])/365,0)</f>
        <v>54</v>
      </c>
      <c r="G170" s="3">
        <f ca="1">Main[[#This Row],[RefDate]]+$AB$1</f>
        <v>44687</v>
      </c>
      <c r="H170" s="3">
        <v>44329</v>
      </c>
      <c r="I170" s="1" t="str">
        <f>IF(Main[[#This Row],[RefLeft]]="","",Main[[#This Row],[RefLeft]]+$AB$1)</f>
        <v/>
      </c>
      <c r="K170" s="4">
        <v>3200</v>
      </c>
      <c r="L170">
        <v>3</v>
      </c>
      <c r="M170">
        <v>5</v>
      </c>
      <c r="N170">
        <v>4</v>
      </c>
      <c r="O170">
        <v>3</v>
      </c>
      <c r="P170">
        <v>3</v>
      </c>
      <c r="Q170">
        <v>3</v>
      </c>
      <c r="R170" s="5">
        <f>ROUND(SUM(Main[[#This Row],[Punctuality]:[Efficiency]])/6,1)</f>
        <v>3.5</v>
      </c>
    </row>
    <row r="171" spans="2:18" x14ac:dyDescent="0.3">
      <c r="B171" t="s">
        <v>175</v>
      </c>
      <c r="C171" t="s">
        <v>257</v>
      </c>
      <c r="D171" t="s">
        <v>260</v>
      </c>
      <c r="E171" s="3">
        <v>35035</v>
      </c>
      <c r="F171" s="2">
        <f ca="1">ROUNDDOWN(($T$1-Main[[#This Row],[Birth Date]])/365,0)</f>
        <v>28</v>
      </c>
      <c r="G171" s="3">
        <f ca="1">Main[[#This Row],[RefDate]]+$AB$1</f>
        <v>44700</v>
      </c>
      <c r="H171" s="3">
        <v>44342</v>
      </c>
      <c r="I171" s="1" t="str">
        <f>IF(Main[[#This Row],[RefLeft]]="","",Main[[#This Row],[RefLeft]]+$AB$1)</f>
        <v/>
      </c>
      <c r="K171" s="4">
        <v>4400</v>
      </c>
      <c r="L171">
        <v>3</v>
      </c>
      <c r="M171">
        <v>4</v>
      </c>
      <c r="N171">
        <v>3</v>
      </c>
      <c r="O171">
        <v>3</v>
      </c>
      <c r="P171">
        <v>3</v>
      </c>
      <c r="Q171">
        <v>3</v>
      </c>
      <c r="R171" s="5">
        <f>ROUND(SUM(Main[[#This Row],[Punctuality]:[Efficiency]])/6,1)</f>
        <v>3.2</v>
      </c>
    </row>
    <row r="172" spans="2:18" x14ac:dyDescent="0.3">
      <c r="B172" t="s">
        <v>176</v>
      </c>
      <c r="C172" t="s">
        <v>256</v>
      </c>
      <c r="D172" t="s">
        <v>261</v>
      </c>
      <c r="E172" s="3">
        <v>23296</v>
      </c>
      <c r="F172" s="2">
        <f ca="1">ROUNDDOWN(($T$1-Main[[#This Row],[Birth Date]])/365,0)</f>
        <v>61</v>
      </c>
      <c r="G172" s="3">
        <f ca="1">Main[[#This Row],[RefDate]]+$AB$1</f>
        <v>44721</v>
      </c>
      <c r="H172" s="3">
        <v>44363</v>
      </c>
      <c r="I172" s="1" t="str">
        <f>IF(Main[[#This Row],[RefLeft]]="","",Main[[#This Row],[RefLeft]]+$AB$1)</f>
        <v/>
      </c>
      <c r="K172" s="4">
        <v>4800</v>
      </c>
      <c r="L172">
        <v>1</v>
      </c>
      <c r="M172">
        <v>5</v>
      </c>
      <c r="N172">
        <v>3</v>
      </c>
      <c r="O172">
        <v>4</v>
      </c>
      <c r="P172">
        <v>3</v>
      </c>
      <c r="Q172">
        <v>5</v>
      </c>
      <c r="R172" s="5">
        <f>ROUND(SUM(Main[[#This Row],[Punctuality]:[Efficiency]])/6,1)</f>
        <v>3.5</v>
      </c>
    </row>
    <row r="173" spans="2:18" x14ac:dyDescent="0.3">
      <c r="B173" t="s">
        <v>177</v>
      </c>
      <c r="C173" t="s">
        <v>256</v>
      </c>
      <c r="D173" t="s">
        <v>261</v>
      </c>
      <c r="E173" s="3">
        <v>28239</v>
      </c>
      <c r="F173" s="2">
        <f ca="1">ROUNDDOWN(($T$1-Main[[#This Row],[Birth Date]])/365,0)</f>
        <v>47</v>
      </c>
      <c r="G173" s="3">
        <f ca="1">Main[[#This Row],[RefDate]]+$AB$1</f>
        <v>44723</v>
      </c>
      <c r="H173" s="3">
        <v>44365</v>
      </c>
      <c r="I173" s="1" t="str">
        <f>IF(Main[[#This Row],[RefLeft]]="","",Main[[#This Row],[RefLeft]]+$AB$1)</f>
        <v/>
      </c>
      <c r="K173" s="4">
        <v>3200</v>
      </c>
      <c r="L173">
        <v>1</v>
      </c>
      <c r="M173">
        <v>5</v>
      </c>
      <c r="N173">
        <v>5</v>
      </c>
      <c r="O173">
        <v>3</v>
      </c>
      <c r="P173">
        <v>5</v>
      </c>
      <c r="Q173">
        <v>4</v>
      </c>
      <c r="R173" s="5">
        <f>ROUND(SUM(Main[[#This Row],[Punctuality]:[Efficiency]])/6,1)</f>
        <v>3.8</v>
      </c>
    </row>
    <row r="174" spans="2:18" x14ac:dyDescent="0.3">
      <c r="B174" t="s">
        <v>178</v>
      </c>
      <c r="C174" t="s">
        <v>257</v>
      </c>
      <c r="D174" t="s">
        <v>261</v>
      </c>
      <c r="E174" s="3">
        <v>22862</v>
      </c>
      <c r="F174" s="2">
        <f ca="1">ROUNDDOWN(($T$1-Main[[#This Row],[Birth Date]])/365,0)</f>
        <v>62</v>
      </c>
      <c r="G174" s="3">
        <f ca="1">Main[[#This Row],[RefDate]]+$AB$1</f>
        <v>44739</v>
      </c>
      <c r="H174" s="3">
        <v>44381</v>
      </c>
      <c r="I174" s="1" t="str">
        <f>IF(Main[[#This Row],[RefLeft]]="","",Main[[#This Row],[RefLeft]]+$AB$1)</f>
        <v/>
      </c>
      <c r="K174" s="4">
        <v>3100</v>
      </c>
      <c r="L174">
        <v>3</v>
      </c>
      <c r="M174">
        <v>5</v>
      </c>
      <c r="N174">
        <v>5</v>
      </c>
      <c r="O174">
        <v>4</v>
      </c>
      <c r="P174">
        <v>5</v>
      </c>
      <c r="Q174">
        <v>4</v>
      </c>
      <c r="R174" s="5">
        <f>ROUND(SUM(Main[[#This Row],[Punctuality]:[Efficiency]])/6,1)</f>
        <v>4.3</v>
      </c>
    </row>
    <row r="175" spans="2:18" x14ac:dyDescent="0.3">
      <c r="B175" t="s">
        <v>179</v>
      </c>
      <c r="C175" t="s">
        <v>255</v>
      </c>
      <c r="D175" t="s">
        <v>261</v>
      </c>
      <c r="E175" s="3">
        <v>29415</v>
      </c>
      <c r="F175" s="2">
        <f ca="1">ROUNDDOWN(($T$1-Main[[#This Row],[Birth Date]])/365,0)</f>
        <v>44</v>
      </c>
      <c r="G175" s="3">
        <f ca="1">Main[[#This Row],[RefDate]]+$AB$1</f>
        <v>44746</v>
      </c>
      <c r="H175" s="3">
        <v>44388</v>
      </c>
      <c r="I175" s="1" t="str">
        <f>IF(Main[[#This Row],[RefLeft]]="","",Main[[#This Row],[RefLeft]]+$AB$1)</f>
        <v/>
      </c>
      <c r="K175" s="4">
        <v>3800</v>
      </c>
      <c r="L175">
        <v>4</v>
      </c>
      <c r="M175">
        <v>4</v>
      </c>
      <c r="N175">
        <v>5</v>
      </c>
      <c r="O175">
        <v>5</v>
      </c>
      <c r="P175">
        <v>3</v>
      </c>
      <c r="Q175">
        <v>3</v>
      </c>
      <c r="R175" s="5">
        <f>ROUND(SUM(Main[[#This Row],[Punctuality]:[Efficiency]])/6,1)</f>
        <v>4</v>
      </c>
    </row>
    <row r="176" spans="2:18" x14ac:dyDescent="0.3">
      <c r="B176" t="s">
        <v>180</v>
      </c>
      <c r="C176" t="s">
        <v>256</v>
      </c>
      <c r="D176" t="s">
        <v>261</v>
      </c>
      <c r="E176" s="3">
        <v>35392</v>
      </c>
      <c r="F176" s="2">
        <f ca="1">ROUNDDOWN(($T$1-Main[[#This Row],[Birth Date]])/365,0)</f>
        <v>27</v>
      </c>
      <c r="G176" s="3">
        <f ca="1">Main[[#This Row],[RefDate]]+$AB$1</f>
        <v>44753</v>
      </c>
      <c r="H176" s="3">
        <v>44395</v>
      </c>
      <c r="I176" s="1" t="str">
        <f>IF(Main[[#This Row],[RefLeft]]="","",Main[[#This Row],[RefLeft]]+$AB$1)</f>
        <v/>
      </c>
      <c r="K176" s="4">
        <v>4600</v>
      </c>
      <c r="L176">
        <v>1</v>
      </c>
      <c r="M176">
        <v>5</v>
      </c>
      <c r="N176">
        <v>4</v>
      </c>
      <c r="O176">
        <v>3</v>
      </c>
      <c r="P176">
        <v>3</v>
      </c>
      <c r="Q176">
        <v>3</v>
      </c>
      <c r="R176" s="5">
        <f>ROUND(SUM(Main[[#This Row],[Punctuality]:[Efficiency]])/6,1)</f>
        <v>3.2</v>
      </c>
    </row>
    <row r="177" spans="2:18" x14ac:dyDescent="0.3">
      <c r="B177" t="s">
        <v>181</v>
      </c>
      <c r="C177" t="s">
        <v>256</v>
      </c>
      <c r="D177" t="s">
        <v>261</v>
      </c>
      <c r="E177" s="3">
        <v>28626</v>
      </c>
      <c r="F177" s="2">
        <f ca="1">ROUNDDOWN(($T$1-Main[[#This Row],[Birth Date]])/365,0)</f>
        <v>46</v>
      </c>
      <c r="G177" s="3">
        <f ca="1">Main[[#This Row],[RefDate]]+$AB$1</f>
        <v>44777</v>
      </c>
      <c r="H177" s="3">
        <v>44419</v>
      </c>
      <c r="I177" s="1" t="str">
        <f>IF(Main[[#This Row],[RefLeft]]="","",Main[[#This Row],[RefLeft]]+$AB$1)</f>
        <v/>
      </c>
      <c r="K177" s="4">
        <v>1800</v>
      </c>
      <c r="L177">
        <v>2</v>
      </c>
      <c r="M177">
        <v>5</v>
      </c>
      <c r="N177">
        <v>4</v>
      </c>
      <c r="O177">
        <v>4</v>
      </c>
      <c r="P177">
        <v>4</v>
      </c>
      <c r="Q177">
        <v>4</v>
      </c>
      <c r="R177" s="5">
        <f>ROUND(SUM(Main[[#This Row],[Punctuality]:[Efficiency]])/6,1)</f>
        <v>3.8</v>
      </c>
    </row>
    <row r="178" spans="2:18" x14ac:dyDescent="0.3">
      <c r="B178" t="s">
        <v>182</v>
      </c>
      <c r="C178" t="s">
        <v>257</v>
      </c>
      <c r="D178" t="s">
        <v>261</v>
      </c>
      <c r="E178" s="3">
        <v>29201</v>
      </c>
      <c r="F178" s="2">
        <f ca="1">ROUNDDOWN(($T$1-Main[[#This Row],[Birth Date]])/365,0)</f>
        <v>44</v>
      </c>
      <c r="G178" s="3">
        <f ca="1">Main[[#This Row],[RefDate]]+$AB$1</f>
        <v>44800</v>
      </c>
      <c r="H178" s="3">
        <v>44442</v>
      </c>
      <c r="I178" s="1" t="str">
        <f>IF(Main[[#This Row],[RefLeft]]="","",Main[[#This Row],[RefLeft]]+$AB$1)</f>
        <v/>
      </c>
      <c r="K178" s="4">
        <v>5200</v>
      </c>
      <c r="L178">
        <v>5</v>
      </c>
      <c r="M178">
        <v>5</v>
      </c>
      <c r="N178">
        <v>5</v>
      </c>
      <c r="O178">
        <v>4</v>
      </c>
      <c r="P178">
        <v>5</v>
      </c>
      <c r="Q178">
        <v>3</v>
      </c>
      <c r="R178" s="5">
        <f>ROUND(SUM(Main[[#This Row],[Punctuality]:[Efficiency]])/6,1)</f>
        <v>4.5</v>
      </c>
    </row>
    <row r="179" spans="2:18" x14ac:dyDescent="0.3">
      <c r="B179" t="s">
        <v>183</v>
      </c>
      <c r="C179" t="s">
        <v>255</v>
      </c>
      <c r="D179" t="s">
        <v>260</v>
      </c>
      <c r="E179" s="3">
        <v>36409</v>
      </c>
      <c r="F179" s="2">
        <f ca="1">ROUNDDOWN(($T$1-Main[[#This Row],[Birth Date]])/365,0)</f>
        <v>25</v>
      </c>
      <c r="G179" s="3">
        <f ca="1">Main[[#This Row],[RefDate]]+$AB$1</f>
        <v>44817</v>
      </c>
      <c r="H179" s="3">
        <v>44459</v>
      </c>
      <c r="I179" s="1">
        <f ca="1">IF(Main[[#This Row],[RefLeft]]="","",Main[[#This Row],[RefLeft]]+$AB$1)</f>
        <v>45380</v>
      </c>
      <c r="J179" s="1">
        <v>45022</v>
      </c>
      <c r="K179" s="4">
        <v>3600</v>
      </c>
      <c r="L179">
        <v>5</v>
      </c>
      <c r="M179">
        <v>4</v>
      </c>
      <c r="N179">
        <v>4</v>
      </c>
      <c r="O179">
        <v>5</v>
      </c>
      <c r="P179">
        <v>5</v>
      </c>
      <c r="Q179">
        <v>5</v>
      </c>
      <c r="R179" s="5">
        <f>ROUND(SUM(Main[[#This Row],[Punctuality]:[Efficiency]])/6,1)</f>
        <v>4.7</v>
      </c>
    </row>
    <row r="180" spans="2:18" x14ac:dyDescent="0.3">
      <c r="B180" t="s">
        <v>184</v>
      </c>
      <c r="C180" t="s">
        <v>256</v>
      </c>
      <c r="D180" t="s">
        <v>261</v>
      </c>
      <c r="E180" s="3">
        <v>28854</v>
      </c>
      <c r="F180" s="2">
        <f ca="1">ROUNDDOWN(($T$1-Main[[#This Row],[Birth Date]])/365,0)</f>
        <v>45</v>
      </c>
      <c r="G180" s="3">
        <f ca="1">Main[[#This Row],[RefDate]]+$AB$1</f>
        <v>44819</v>
      </c>
      <c r="H180" s="3">
        <v>44461</v>
      </c>
      <c r="I180" s="1" t="str">
        <f>IF(Main[[#This Row],[RefLeft]]="","",Main[[#This Row],[RefLeft]]+$AB$1)</f>
        <v/>
      </c>
      <c r="K180" s="4">
        <v>3300</v>
      </c>
      <c r="L180">
        <v>4</v>
      </c>
      <c r="M180">
        <v>4</v>
      </c>
      <c r="N180">
        <v>5</v>
      </c>
      <c r="O180">
        <v>5</v>
      </c>
      <c r="P180">
        <v>5</v>
      </c>
      <c r="Q180">
        <v>4</v>
      </c>
      <c r="R180" s="5">
        <f>ROUND(SUM(Main[[#This Row],[Punctuality]:[Efficiency]])/6,1)</f>
        <v>4.5</v>
      </c>
    </row>
    <row r="181" spans="2:18" x14ac:dyDescent="0.3">
      <c r="B181" t="s">
        <v>185</v>
      </c>
      <c r="C181" t="s">
        <v>256</v>
      </c>
      <c r="D181" t="s">
        <v>261</v>
      </c>
      <c r="E181" s="3">
        <v>26805</v>
      </c>
      <c r="F181" s="2">
        <f ca="1">ROUNDDOWN(($T$1-Main[[#This Row],[Birth Date]])/365,0)</f>
        <v>51</v>
      </c>
      <c r="G181" s="3">
        <f ca="1">Main[[#This Row],[RefDate]]+$AB$1</f>
        <v>44864</v>
      </c>
      <c r="H181" s="3">
        <v>44506</v>
      </c>
      <c r="I181" s="1" t="str">
        <f>IF(Main[[#This Row],[RefLeft]]="","",Main[[#This Row],[RefLeft]]+$AB$1)</f>
        <v/>
      </c>
      <c r="K181" s="4">
        <v>3500</v>
      </c>
      <c r="L181">
        <v>5</v>
      </c>
      <c r="M181">
        <v>5</v>
      </c>
      <c r="N181">
        <v>5</v>
      </c>
      <c r="O181">
        <v>5</v>
      </c>
      <c r="P181">
        <v>5</v>
      </c>
      <c r="Q181">
        <v>3</v>
      </c>
      <c r="R181" s="5">
        <f>ROUND(SUM(Main[[#This Row],[Punctuality]:[Efficiency]])/6,1)</f>
        <v>4.7</v>
      </c>
    </row>
    <row r="182" spans="2:18" x14ac:dyDescent="0.3">
      <c r="B182" t="s">
        <v>186</v>
      </c>
      <c r="C182" t="s">
        <v>258</v>
      </c>
      <c r="D182" t="s">
        <v>261</v>
      </c>
      <c r="E182" s="3">
        <v>24012</v>
      </c>
      <c r="F182" s="2">
        <f ca="1">ROUNDDOWN(($T$1-Main[[#This Row],[Birth Date]])/365,0)</f>
        <v>59</v>
      </c>
      <c r="G182" s="3">
        <f ca="1">Main[[#This Row],[RefDate]]+$AB$1</f>
        <v>44867</v>
      </c>
      <c r="H182" s="3">
        <v>44509</v>
      </c>
      <c r="I182" s="1" t="str">
        <f>IF(Main[[#This Row],[RefLeft]]="","",Main[[#This Row],[RefLeft]]+$AB$1)</f>
        <v/>
      </c>
      <c r="K182" s="4">
        <v>3900</v>
      </c>
      <c r="L182">
        <v>4</v>
      </c>
      <c r="M182">
        <v>5</v>
      </c>
      <c r="N182">
        <v>4</v>
      </c>
      <c r="O182">
        <v>3</v>
      </c>
      <c r="P182">
        <v>3</v>
      </c>
      <c r="Q182">
        <v>3</v>
      </c>
      <c r="R182" s="5">
        <f>ROUND(SUM(Main[[#This Row],[Punctuality]:[Efficiency]])/6,1)</f>
        <v>3.7</v>
      </c>
    </row>
    <row r="183" spans="2:18" x14ac:dyDescent="0.3">
      <c r="B183" t="s">
        <v>187</v>
      </c>
      <c r="C183" t="s">
        <v>258</v>
      </c>
      <c r="D183" t="s">
        <v>260</v>
      </c>
      <c r="E183" s="3">
        <v>28696</v>
      </c>
      <c r="F183" s="2">
        <f ca="1">ROUNDDOWN(($T$1-Main[[#This Row],[Birth Date]])/365,0)</f>
        <v>46</v>
      </c>
      <c r="G183" s="3">
        <f ca="1">Main[[#This Row],[RefDate]]+$AB$1</f>
        <v>44868</v>
      </c>
      <c r="H183" s="3">
        <v>44510</v>
      </c>
      <c r="I183" s="1">
        <f ca="1">IF(Main[[#This Row],[RefLeft]]="","",Main[[#This Row],[RefLeft]]+$AB$1)</f>
        <v>45565</v>
      </c>
      <c r="J183" s="1">
        <v>45207</v>
      </c>
      <c r="K183" s="4">
        <v>3800</v>
      </c>
      <c r="L183">
        <v>2</v>
      </c>
      <c r="M183">
        <v>5</v>
      </c>
      <c r="N183">
        <v>3</v>
      </c>
      <c r="O183">
        <v>5</v>
      </c>
      <c r="P183">
        <v>4</v>
      </c>
      <c r="Q183">
        <v>4</v>
      </c>
      <c r="R183" s="5">
        <f>ROUND(SUM(Main[[#This Row],[Punctuality]:[Efficiency]])/6,1)</f>
        <v>3.8</v>
      </c>
    </row>
    <row r="184" spans="2:18" x14ac:dyDescent="0.3">
      <c r="B184" t="s">
        <v>188</v>
      </c>
      <c r="C184" t="s">
        <v>258</v>
      </c>
      <c r="D184" t="s">
        <v>260</v>
      </c>
      <c r="E184" s="3">
        <v>24029</v>
      </c>
      <c r="F184" s="2">
        <f ca="1">ROUNDDOWN(($T$1-Main[[#This Row],[Birth Date]])/365,0)</f>
        <v>59</v>
      </c>
      <c r="G184" s="3">
        <f ca="1">Main[[#This Row],[RefDate]]+$AB$1</f>
        <v>44878</v>
      </c>
      <c r="H184" s="3">
        <v>44520</v>
      </c>
      <c r="I184" s="1" t="str">
        <f>IF(Main[[#This Row],[RefLeft]]="","",Main[[#This Row],[RefLeft]]+$AB$1)</f>
        <v/>
      </c>
      <c r="K184" s="4">
        <v>5200</v>
      </c>
      <c r="L184">
        <v>5</v>
      </c>
      <c r="M184">
        <v>3</v>
      </c>
      <c r="N184">
        <v>4</v>
      </c>
      <c r="O184">
        <v>4</v>
      </c>
      <c r="P184">
        <v>3</v>
      </c>
      <c r="Q184">
        <v>4</v>
      </c>
      <c r="R184" s="5">
        <f>ROUND(SUM(Main[[#This Row],[Punctuality]:[Efficiency]])/6,1)</f>
        <v>3.8</v>
      </c>
    </row>
    <row r="185" spans="2:18" x14ac:dyDescent="0.3">
      <c r="B185" t="s">
        <v>189</v>
      </c>
      <c r="C185" t="s">
        <v>258</v>
      </c>
      <c r="D185" t="s">
        <v>261</v>
      </c>
      <c r="E185" s="3">
        <v>33821</v>
      </c>
      <c r="F185" s="2">
        <f ca="1">ROUNDDOWN(($T$1-Main[[#This Row],[Birth Date]])/365,0)</f>
        <v>32</v>
      </c>
      <c r="G185" s="3">
        <f ca="1">Main[[#This Row],[RefDate]]+$AB$1</f>
        <v>44886</v>
      </c>
      <c r="H185" s="3">
        <v>44528</v>
      </c>
      <c r="I185" s="1" t="str">
        <f>IF(Main[[#This Row],[RefLeft]]="","",Main[[#This Row],[RefLeft]]+$AB$1)</f>
        <v/>
      </c>
      <c r="K185" s="4">
        <v>4500</v>
      </c>
      <c r="L185">
        <v>3</v>
      </c>
      <c r="M185">
        <v>3</v>
      </c>
      <c r="N185">
        <v>5</v>
      </c>
      <c r="O185">
        <v>3</v>
      </c>
      <c r="P185">
        <v>5</v>
      </c>
      <c r="Q185">
        <v>3</v>
      </c>
      <c r="R185" s="5">
        <f>ROUND(SUM(Main[[#This Row],[Punctuality]:[Efficiency]])/6,1)</f>
        <v>3.7</v>
      </c>
    </row>
    <row r="186" spans="2:18" x14ac:dyDescent="0.3">
      <c r="B186" t="s">
        <v>190</v>
      </c>
      <c r="C186" t="s">
        <v>258</v>
      </c>
      <c r="D186" t="s">
        <v>260</v>
      </c>
      <c r="E186" s="3">
        <v>26878</v>
      </c>
      <c r="F186" s="2">
        <f ca="1">ROUNDDOWN(($T$1-Main[[#This Row],[Birth Date]])/365,0)</f>
        <v>51</v>
      </c>
      <c r="G186" s="3">
        <f ca="1">Main[[#This Row],[RefDate]]+$AB$1</f>
        <v>44902</v>
      </c>
      <c r="H186" s="3">
        <v>44544</v>
      </c>
      <c r="I186" s="1">
        <f ca="1">IF(Main[[#This Row],[RefLeft]]="","",Main[[#This Row],[RefLeft]]+$AB$1)</f>
        <v>45500</v>
      </c>
      <c r="J186" s="1">
        <v>45142</v>
      </c>
      <c r="K186" s="4">
        <v>1900</v>
      </c>
      <c r="L186">
        <v>2</v>
      </c>
      <c r="M186">
        <v>2</v>
      </c>
      <c r="N186">
        <v>2</v>
      </c>
      <c r="O186">
        <v>2</v>
      </c>
      <c r="P186">
        <v>3</v>
      </c>
      <c r="Q186">
        <v>3</v>
      </c>
      <c r="R186" s="5">
        <f>ROUND(SUM(Main[[#This Row],[Punctuality]:[Efficiency]])/6,1)</f>
        <v>2.2999999999999998</v>
      </c>
    </row>
    <row r="187" spans="2:18" x14ac:dyDescent="0.3">
      <c r="B187" t="s">
        <v>191</v>
      </c>
      <c r="C187" t="s">
        <v>258</v>
      </c>
      <c r="D187" t="s">
        <v>260</v>
      </c>
      <c r="E187" s="3">
        <v>36113</v>
      </c>
      <c r="F187" s="2">
        <f ca="1">ROUNDDOWN(($T$1-Main[[#This Row],[Birth Date]])/365,0)</f>
        <v>25</v>
      </c>
      <c r="G187" s="3">
        <f ca="1">Main[[#This Row],[RefDate]]+$AB$1</f>
        <v>44930</v>
      </c>
      <c r="H187" s="3">
        <v>44572</v>
      </c>
      <c r="I187" s="1" t="str">
        <f>IF(Main[[#This Row],[RefLeft]]="","",Main[[#This Row],[RefLeft]]+$AB$1)</f>
        <v/>
      </c>
      <c r="K187" s="4">
        <v>2600</v>
      </c>
      <c r="L187">
        <v>4</v>
      </c>
      <c r="M187">
        <v>3</v>
      </c>
      <c r="N187">
        <v>5</v>
      </c>
      <c r="O187">
        <v>3</v>
      </c>
      <c r="P187">
        <v>3</v>
      </c>
      <c r="Q187">
        <v>4</v>
      </c>
      <c r="R187" s="5">
        <f>ROUND(SUM(Main[[#This Row],[Punctuality]:[Efficiency]])/6,1)</f>
        <v>3.7</v>
      </c>
    </row>
    <row r="188" spans="2:18" x14ac:dyDescent="0.3">
      <c r="B188" t="s">
        <v>192</v>
      </c>
      <c r="C188" t="s">
        <v>255</v>
      </c>
      <c r="D188" t="s">
        <v>261</v>
      </c>
      <c r="E188" s="3">
        <v>26617</v>
      </c>
      <c r="F188" s="2">
        <f ca="1">ROUNDDOWN(($T$1-Main[[#This Row],[Birth Date]])/365,0)</f>
        <v>52</v>
      </c>
      <c r="G188" s="3">
        <f ca="1">Main[[#This Row],[RefDate]]+$AB$1</f>
        <v>44972</v>
      </c>
      <c r="H188" s="3">
        <v>44614</v>
      </c>
      <c r="I188" s="1">
        <f ca="1">IF(Main[[#This Row],[RefLeft]]="","",Main[[#This Row],[RefLeft]]+$AB$1)</f>
        <v>45471</v>
      </c>
      <c r="J188" s="1">
        <v>45113</v>
      </c>
      <c r="K188" s="4">
        <v>2400</v>
      </c>
      <c r="L188">
        <v>5</v>
      </c>
      <c r="M188">
        <v>5</v>
      </c>
      <c r="N188">
        <v>3</v>
      </c>
      <c r="O188">
        <v>5</v>
      </c>
      <c r="P188">
        <v>5</v>
      </c>
      <c r="Q188">
        <v>5</v>
      </c>
      <c r="R188" s="5">
        <f>ROUND(SUM(Main[[#This Row],[Punctuality]:[Efficiency]])/6,1)</f>
        <v>4.7</v>
      </c>
    </row>
    <row r="189" spans="2:18" x14ac:dyDescent="0.3">
      <c r="B189" t="s">
        <v>193</v>
      </c>
      <c r="C189" t="s">
        <v>256</v>
      </c>
      <c r="D189" t="s">
        <v>261</v>
      </c>
      <c r="E189" s="3">
        <v>32094</v>
      </c>
      <c r="F189" s="2">
        <f ca="1">ROUNDDOWN(($T$1-Main[[#This Row],[Birth Date]])/365,0)</f>
        <v>36</v>
      </c>
      <c r="G189" s="3">
        <f ca="1">Main[[#This Row],[RefDate]]+$AB$1</f>
        <v>44995</v>
      </c>
      <c r="H189" s="3">
        <v>44637</v>
      </c>
      <c r="I189" s="1" t="str">
        <f>IF(Main[[#This Row],[RefLeft]]="","",Main[[#This Row],[RefLeft]]+$AB$1)</f>
        <v/>
      </c>
      <c r="K189" s="4">
        <v>2300</v>
      </c>
      <c r="L189">
        <v>5</v>
      </c>
      <c r="M189">
        <v>3</v>
      </c>
      <c r="N189">
        <v>2</v>
      </c>
      <c r="O189">
        <v>4</v>
      </c>
      <c r="P189">
        <v>5</v>
      </c>
      <c r="Q189">
        <v>3</v>
      </c>
      <c r="R189" s="5">
        <f>ROUND(SUM(Main[[#This Row],[Punctuality]:[Efficiency]])/6,1)</f>
        <v>3.7</v>
      </c>
    </row>
    <row r="190" spans="2:18" x14ac:dyDescent="0.3">
      <c r="B190" t="s">
        <v>194</v>
      </c>
      <c r="C190" t="s">
        <v>258</v>
      </c>
      <c r="D190" t="s">
        <v>261</v>
      </c>
      <c r="E190" s="3">
        <v>26719</v>
      </c>
      <c r="F190" s="2">
        <f ca="1">ROUNDDOWN(($T$1-Main[[#This Row],[Birth Date]])/365,0)</f>
        <v>51</v>
      </c>
      <c r="G190" s="3">
        <f ca="1">Main[[#This Row],[RefDate]]+$AB$1</f>
        <v>45006</v>
      </c>
      <c r="H190" s="3">
        <v>44648</v>
      </c>
      <c r="I190" s="1" t="str">
        <f>IF(Main[[#This Row],[RefLeft]]="","",Main[[#This Row],[RefLeft]]+$AB$1)</f>
        <v/>
      </c>
      <c r="K190" s="4">
        <v>5200</v>
      </c>
      <c r="L190">
        <v>5</v>
      </c>
      <c r="M190">
        <v>5</v>
      </c>
      <c r="N190">
        <v>5</v>
      </c>
      <c r="O190">
        <v>5</v>
      </c>
      <c r="P190">
        <v>5</v>
      </c>
      <c r="Q190">
        <v>5</v>
      </c>
      <c r="R190" s="5">
        <f>ROUND(SUM(Main[[#This Row],[Punctuality]:[Efficiency]])/6,1)</f>
        <v>5</v>
      </c>
    </row>
    <row r="191" spans="2:18" x14ac:dyDescent="0.3">
      <c r="B191" t="s">
        <v>195</v>
      </c>
      <c r="C191" t="s">
        <v>255</v>
      </c>
      <c r="D191" t="s">
        <v>261</v>
      </c>
      <c r="E191" s="3">
        <v>24011</v>
      </c>
      <c r="F191" s="2">
        <f ca="1">ROUNDDOWN(($T$1-Main[[#This Row],[Birth Date]])/365,0)</f>
        <v>59</v>
      </c>
      <c r="G191" s="3">
        <f ca="1">Main[[#This Row],[RefDate]]+$AB$1</f>
        <v>45032</v>
      </c>
      <c r="H191" s="3">
        <v>44674</v>
      </c>
      <c r="I191" s="1" t="str">
        <f>IF(Main[[#This Row],[RefLeft]]="","",Main[[#This Row],[RefLeft]]+$AB$1)</f>
        <v/>
      </c>
      <c r="K191" s="4">
        <v>2600</v>
      </c>
      <c r="L191">
        <v>4</v>
      </c>
      <c r="M191">
        <v>4</v>
      </c>
      <c r="N191">
        <v>4</v>
      </c>
      <c r="O191">
        <v>5</v>
      </c>
      <c r="P191">
        <v>4</v>
      </c>
      <c r="Q191">
        <v>4</v>
      </c>
      <c r="R191" s="5">
        <f>ROUND(SUM(Main[[#This Row],[Punctuality]:[Efficiency]])/6,1)</f>
        <v>4.2</v>
      </c>
    </row>
    <row r="192" spans="2:18" x14ac:dyDescent="0.3">
      <c r="B192" t="s">
        <v>196</v>
      </c>
      <c r="C192" t="s">
        <v>257</v>
      </c>
      <c r="D192" t="s">
        <v>260</v>
      </c>
      <c r="E192" s="3">
        <v>30687</v>
      </c>
      <c r="F192" s="2">
        <f ca="1">ROUNDDOWN(($T$1-Main[[#This Row],[Birth Date]])/365,0)</f>
        <v>40</v>
      </c>
      <c r="G192" s="3">
        <f ca="1">Main[[#This Row],[RefDate]]+$AB$1</f>
        <v>45033</v>
      </c>
      <c r="H192" s="3">
        <v>44675</v>
      </c>
      <c r="I192" s="1" t="str">
        <f>IF(Main[[#This Row],[RefLeft]]="","",Main[[#This Row],[RefLeft]]+$AB$1)</f>
        <v/>
      </c>
      <c r="K192" s="4">
        <v>2200</v>
      </c>
      <c r="L192">
        <v>5</v>
      </c>
      <c r="M192">
        <v>3</v>
      </c>
      <c r="N192">
        <v>3</v>
      </c>
      <c r="O192">
        <v>5</v>
      </c>
      <c r="P192">
        <v>3</v>
      </c>
      <c r="Q192">
        <v>3</v>
      </c>
      <c r="R192" s="5">
        <f>ROUND(SUM(Main[[#This Row],[Punctuality]:[Efficiency]])/6,1)</f>
        <v>3.7</v>
      </c>
    </row>
    <row r="193" spans="2:18" x14ac:dyDescent="0.3">
      <c r="B193" t="s">
        <v>197</v>
      </c>
      <c r="C193" t="s">
        <v>255</v>
      </c>
      <c r="D193" t="s">
        <v>261</v>
      </c>
      <c r="E193" s="3">
        <v>28620</v>
      </c>
      <c r="F193" s="2">
        <f ca="1">ROUNDDOWN(($T$1-Main[[#This Row],[Birth Date]])/365,0)</f>
        <v>46</v>
      </c>
      <c r="G193" s="3">
        <f ca="1">Main[[#This Row],[RefDate]]+$AB$1</f>
        <v>45035</v>
      </c>
      <c r="H193" s="3">
        <v>44677</v>
      </c>
      <c r="I193" s="1">
        <f ca="1">IF(Main[[#This Row],[RefLeft]]="","",Main[[#This Row],[RefLeft]]+$AB$1)</f>
        <v>45411</v>
      </c>
      <c r="J193" s="1">
        <v>45053</v>
      </c>
      <c r="K193" s="4">
        <v>5200</v>
      </c>
      <c r="L193">
        <v>3</v>
      </c>
      <c r="M193">
        <v>5</v>
      </c>
      <c r="N193">
        <v>3</v>
      </c>
      <c r="O193">
        <v>4</v>
      </c>
      <c r="P193">
        <v>4</v>
      </c>
      <c r="Q193">
        <v>5</v>
      </c>
      <c r="R193" s="5">
        <f>ROUND(SUM(Main[[#This Row],[Punctuality]:[Efficiency]])/6,1)</f>
        <v>4</v>
      </c>
    </row>
    <row r="194" spans="2:18" x14ac:dyDescent="0.3">
      <c r="B194" t="s">
        <v>198</v>
      </c>
      <c r="C194" t="s">
        <v>257</v>
      </c>
      <c r="D194" t="s">
        <v>260</v>
      </c>
      <c r="E194" s="3">
        <v>28927</v>
      </c>
      <c r="F194" s="2">
        <f ca="1">ROUNDDOWN(($T$1-Main[[#This Row],[Birth Date]])/365,0)</f>
        <v>45</v>
      </c>
      <c r="G194" s="3">
        <f ca="1">Main[[#This Row],[RefDate]]+$AB$1</f>
        <v>45055</v>
      </c>
      <c r="H194" s="3">
        <v>44697</v>
      </c>
      <c r="I194" s="1" t="str">
        <f>IF(Main[[#This Row],[RefLeft]]="","",Main[[#This Row],[RefLeft]]+$AB$1)</f>
        <v/>
      </c>
      <c r="K194" s="4">
        <v>4700</v>
      </c>
      <c r="L194">
        <v>3</v>
      </c>
      <c r="M194">
        <v>5</v>
      </c>
      <c r="N194">
        <v>3</v>
      </c>
      <c r="O194">
        <v>4</v>
      </c>
      <c r="P194">
        <v>5</v>
      </c>
      <c r="Q194">
        <v>3</v>
      </c>
      <c r="R194" s="5">
        <f>ROUND(SUM(Main[[#This Row],[Punctuality]:[Efficiency]])/6,1)</f>
        <v>3.8</v>
      </c>
    </row>
    <row r="195" spans="2:18" x14ac:dyDescent="0.3">
      <c r="B195" t="s">
        <v>199</v>
      </c>
      <c r="C195" t="s">
        <v>257</v>
      </c>
      <c r="D195" t="s">
        <v>261</v>
      </c>
      <c r="E195" s="3">
        <v>26162</v>
      </c>
      <c r="F195" s="2">
        <f ca="1">ROUNDDOWN(($T$1-Main[[#This Row],[Birth Date]])/365,0)</f>
        <v>53</v>
      </c>
      <c r="G195" s="3">
        <f ca="1">Main[[#This Row],[RefDate]]+$AB$1</f>
        <v>45056</v>
      </c>
      <c r="H195" s="3">
        <v>44698</v>
      </c>
      <c r="I195" s="1" t="str">
        <f>IF(Main[[#This Row],[RefLeft]]="","",Main[[#This Row],[RefLeft]]+$AB$1)</f>
        <v/>
      </c>
      <c r="K195" s="4">
        <v>2500</v>
      </c>
      <c r="L195">
        <v>3</v>
      </c>
      <c r="M195">
        <v>4</v>
      </c>
      <c r="N195">
        <v>4</v>
      </c>
      <c r="O195">
        <v>3</v>
      </c>
      <c r="P195">
        <v>5</v>
      </c>
      <c r="Q195">
        <v>5</v>
      </c>
      <c r="R195" s="5">
        <f>ROUND(SUM(Main[[#This Row],[Punctuality]:[Efficiency]])/6,1)</f>
        <v>4</v>
      </c>
    </row>
    <row r="196" spans="2:18" x14ac:dyDescent="0.3">
      <c r="B196" t="s">
        <v>200</v>
      </c>
      <c r="C196" t="s">
        <v>257</v>
      </c>
      <c r="D196" t="s">
        <v>261</v>
      </c>
      <c r="E196" s="3">
        <v>30560</v>
      </c>
      <c r="F196" s="2">
        <f ca="1">ROUNDDOWN(($T$1-Main[[#This Row],[Birth Date]])/365,0)</f>
        <v>41</v>
      </c>
      <c r="G196" s="3">
        <f ca="1">Main[[#This Row],[RefDate]]+$AB$1</f>
        <v>45064</v>
      </c>
      <c r="H196" s="3">
        <v>44706</v>
      </c>
      <c r="I196" s="1" t="str">
        <f>IF(Main[[#This Row],[RefLeft]]="","",Main[[#This Row],[RefLeft]]+$AB$1)</f>
        <v/>
      </c>
      <c r="K196" s="4">
        <v>2600</v>
      </c>
      <c r="L196">
        <v>5</v>
      </c>
      <c r="M196">
        <v>3</v>
      </c>
      <c r="N196">
        <v>3</v>
      </c>
      <c r="O196">
        <v>4</v>
      </c>
      <c r="P196">
        <v>5</v>
      </c>
      <c r="Q196">
        <v>4</v>
      </c>
      <c r="R196" s="5">
        <f>ROUND(SUM(Main[[#This Row],[Punctuality]:[Efficiency]])/6,1)</f>
        <v>4</v>
      </c>
    </row>
    <row r="197" spans="2:18" x14ac:dyDescent="0.3">
      <c r="B197" t="s">
        <v>201</v>
      </c>
      <c r="C197" t="s">
        <v>256</v>
      </c>
      <c r="D197" t="s">
        <v>261</v>
      </c>
      <c r="E197" s="3">
        <v>30449</v>
      </c>
      <c r="F197" s="2">
        <f ca="1">ROUNDDOWN(($T$1-Main[[#This Row],[Birth Date]])/365,0)</f>
        <v>41</v>
      </c>
      <c r="G197" s="3">
        <f ca="1">Main[[#This Row],[RefDate]]+$AB$1</f>
        <v>45072</v>
      </c>
      <c r="H197" s="3">
        <v>44714</v>
      </c>
      <c r="I197" s="1">
        <f ca="1">IF(Main[[#This Row],[RefLeft]]="","",Main[[#This Row],[RefLeft]]+$AB$1)</f>
        <v>45409</v>
      </c>
      <c r="J197" s="1">
        <v>45051</v>
      </c>
      <c r="K197" s="4">
        <v>2400</v>
      </c>
      <c r="L197">
        <v>3</v>
      </c>
      <c r="M197">
        <v>5</v>
      </c>
      <c r="N197">
        <v>5</v>
      </c>
      <c r="O197">
        <v>4</v>
      </c>
      <c r="P197">
        <v>5</v>
      </c>
      <c r="Q197">
        <v>3</v>
      </c>
      <c r="R197" s="5">
        <f>ROUND(SUM(Main[[#This Row],[Punctuality]:[Efficiency]])/6,1)</f>
        <v>4.2</v>
      </c>
    </row>
    <row r="198" spans="2:18" x14ac:dyDescent="0.3">
      <c r="B198" t="s">
        <v>202</v>
      </c>
      <c r="C198" t="s">
        <v>255</v>
      </c>
      <c r="D198" t="s">
        <v>260</v>
      </c>
      <c r="E198" s="3">
        <v>35808</v>
      </c>
      <c r="F198" s="2">
        <f ca="1">ROUNDDOWN(($T$1-Main[[#This Row],[Birth Date]])/365,0)</f>
        <v>26</v>
      </c>
      <c r="G198" s="3">
        <f ca="1">Main[[#This Row],[RefDate]]+$AB$1</f>
        <v>45092</v>
      </c>
      <c r="H198" s="3">
        <v>44734</v>
      </c>
      <c r="I198" s="1" t="str">
        <f>IF(Main[[#This Row],[RefLeft]]="","",Main[[#This Row],[RefLeft]]+$AB$1)</f>
        <v/>
      </c>
      <c r="K198" s="4">
        <v>5200</v>
      </c>
      <c r="L198">
        <v>4</v>
      </c>
      <c r="M198">
        <v>3</v>
      </c>
      <c r="N198">
        <v>3</v>
      </c>
      <c r="O198">
        <v>5</v>
      </c>
      <c r="P198">
        <v>5</v>
      </c>
      <c r="Q198">
        <v>4</v>
      </c>
      <c r="R198" s="5">
        <f>ROUND(SUM(Main[[#This Row],[Punctuality]:[Efficiency]])/6,1)</f>
        <v>4</v>
      </c>
    </row>
    <row r="199" spans="2:18" x14ac:dyDescent="0.3">
      <c r="B199" t="s">
        <v>203</v>
      </c>
      <c r="C199" t="s">
        <v>257</v>
      </c>
      <c r="D199" t="s">
        <v>261</v>
      </c>
      <c r="E199" s="3">
        <v>32615</v>
      </c>
      <c r="F199" s="2">
        <f ca="1">ROUNDDOWN(($T$1-Main[[#This Row],[Birth Date]])/365,0)</f>
        <v>35</v>
      </c>
      <c r="G199" s="3">
        <f ca="1">Main[[#This Row],[RefDate]]+$AB$1</f>
        <v>45099</v>
      </c>
      <c r="H199" s="3">
        <v>44741</v>
      </c>
      <c r="I199" s="1">
        <f ca="1">IF(Main[[#This Row],[RefLeft]]="","",Main[[#This Row],[RefLeft]]+$AB$1)</f>
        <v>45320</v>
      </c>
      <c r="J199" s="1">
        <v>44962</v>
      </c>
      <c r="K199" s="4">
        <v>1900</v>
      </c>
      <c r="L199">
        <v>4</v>
      </c>
      <c r="M199">
        <v>4</v>
      </c>
      <c r="N199">
        <v>3</v>
      </c>
      <c r="O199">
        <v>4</v>
      </c>
      <c r="P199">
        <v>5</v>
      </c>
      <c r="Q199">
        <v>5</v>
      </c>
      <c r="R199" s="5">
        <f>ROUND(SUM(Main[[#This Row],[Punctuality]:[Efficiency]])/6,1)</f>
        <v>4.2</v>
      </c>
    </row>
    <row r="200" spans="2:18" x14ac:dyDescent="0.3">
      <c r="B200" t="s">
        <v>204</v>
      </c>
      <c r="C200" t="s">
        <v>255</v>
      </c>
      <c r="D200" t="s">
        <v>260</v>
      </c>
      <c r="E200" s="3">
        <v>28037</v>
      </c>
      <c r="F200" s="2">
        <f ca="1">ROUNDDOWN(($T$1-Main[[#This Row],[Birth Date]])/365,0)</f>
        <v>48</v>
      </c>
      <c r="G200" s="3">
        <f ca="1">Main[[#This Row],[RefDate]]+$AB$1</f>
        <v>45109</v>
      </c>
      <c r="H200" s="3">
        <v>44751</v>
      </c>
      <c r="I200" s="1" t="str">
        <f>IF(Main[[#This Row],[RefLeft]]="","",Main[[#This Row],[RefLeft]]+$AB$1)</f>
        <v/>
      </c>
      <c r="K200" s="4">
        <v>3800</v>
      </c>
      <c r="L200">
        <v>4</v>
      </c>
      <c r="M200">
        <v>4</v>
      </c>
      <c r="N200">
        <v>4</v>
      </c>
      <c r="O200">
        <v>5</v>
      </c>
      <c r="P200">
        <v>5</v>
      </c>
      <c r="Q200">
        <v>3</v>
      </c>
      <c r="R200" s="5">
        <f>ROUND(SUM(Main[[#This Row],[Punctuality]:[Efficiency]])/6,1)</f>
        <v>4.2</v>
      </c>
    </row>
    <row r="201" spans="2:18" x14ac:dyDescent="0.3">
      <c r="B201" t="s">
        <v>205</v>
      </c>
      <c r="C201" t="s">
        <v>258</v>
      </c>
      <c r="D201" t="s">
        <v>260</v>
      </c>
      <c r="E201" s="3">
        <v>29756</v>
      </c>
      <c r="F201" s="2">
        <f ca="1">ROUNDDOWN(($T$1-Main[[#This Row],[Birth Date]])/365,0)</f>
        <v>43</v>
      </c>
      <c r="G201" s="3">
        <f ca="1">Main[[#This Row],[RefDate]]+$AB$1</f>
        <v>45127</v>
      </c>
      <c r="H201" s="3">
        <v>44769</v>
      </c>
      <c r="I201" s="1" t="str">
        <f>IF(Main[[#This Row],[RefLeft]]="","",Main[[#This Row],[RefLeft]]+$AB$1)</f>
        <v/>
      </c>
      <c r="K201" s="4">
        <v>2900</v>
      </c>
      <c r="L201">
        <v>4</v>
      </c>
      <c r="M201">
        <v>3</v>
      </c>
      <c r="N201">
        <v>3</v>
      </c>
      <c r="O201">
        <v>5</v>
      </c>
      <c r="P201">
        <v>5</v>
      </c>
      <c r="Q201">
        <v>4</v>
      </c>
      <c r="R201" s="5">
        <f>ROUND(SUM(Main[[#This Row],[Punctuality]:[Efficiency]])/6,1)</f>
        <v>4</v>
      </c>
    </row>
    <row r="202" spans="2:18" x14ac:dyDescent="0.3">
      <c r="B202" t="s">
        <v>206</v>
      </c>
      <c r="C202" t="s">
        <v>258</v>
      </c>
      <c r="D202" t="s">
        <v>261</v>
      </c>
      <c r="E202" s="3">
        <v>25735</v>
      </c>
      <c r="F202" s="2">
        <f ca="1">ROUNDDOWN(($T$1-Main[[#This Row],[Birth Date]])/365,0)</f>
        <v>54</v>
      </c>
      <c r="G202" s="3">
        <f ca="1">Main[[#This Row],[RefDate]]+$AB$1</f>
        <v>45131</v>
      </c>
      <c r="H202" s="3">
        <v>44773</v>
      </c>
      <c r="I202" s="1" t="str">
        <f>IF(Main[[#This Row],[RefLeft]]="","",Main[[#This Row],[RefLeft]]+$AB$1)</f>
        <v/>
      </c>
      <c r="K202" s="4">
        <v>2600</v>
      </c>
      <c r="L202">
        <v>4</v>
      </c>
      <c r="M202">
        <v>4</v>
      </c>
      <c r="N202">
        <v>3</v>
      </c>
      <c r="O202">
        <v>5</v>
      </c>
      <c r="P202">
        <v>4</v>
      </c>
      <c r="Q202">
        <v>4</v>
      </c>
      <c r="R202" s="5">
        <f>ROUND(SUM(Main[[#This Row],[Punctuality]:[Efficiency]])/6,1)</f>
        <v>4</v>
      </c>
    </row>
    <row r="203" spans="2:18" x14ac:dyDescent="0.3">
      <c r="B203" t="s">
        <v>207</v>
      </c>
      <c r="C203" t="s">
        <v>258</v>
      </c>
      <c r="D203" t="s">
        <v>261</v>
      </c>
      <c r="E203" s="3">
        <v>35321</v>
      </c>
      <c r="F203" s="2">
        <f ca="1">ROUNDDOWN(($T$1-Main[[#This Row],[Birth Date]])/365,0)</f>
        <v>28</v>
      </c>
      <c r="G203" s="3">
        <f ca="1">Main[[#This Row],[RefDate]]+$AB$1</f>
        <v>45132</v>
      </c>
      <c r="H203" s="3">
        <v>44774</v>
      </c>
      <c r="I203" s="1" t="str">
        <f>IF(Main[[#This Row],[RefLeft]]="","",Main[[#This Row],[RefLeft]]+$AB$1)</f>
        <v/>
      </c>
      <c r="K203" s="4">
        <v>2400</v>
      </c>
      <c r="L203">
        <v>3</v>
      </c>
      <c r="M203">
        <v>3</v>
      </c>
      <c r="N203">
        <v>2</v>
      </c>
      <c r="O203">
        <v>3</v>
      </c>
      <c r="P203">
        <v>3</v>
      </c>
      <c r="Q203">
        <v>5</v>
      </c>
      <c r="R203" s="5">
        <f>ROUND(SUM(Main[[#This Row],[Punctuality]:[Efficiency]])/6,1)</f>
        <v>3.2</v>
      </c>
    </row>
    <row r="204" spans="2:18" x14ac:dyDescent="0.3">
      <c r="B204" t="s">
        <v>208</v>
      </c>
      <c r="C204" t="s">
        <v>256</v>
      </c>
      <c r="D204" t="s">
        <v>261</v>
      </c>
      <c r="E204" s="3">
        <v>32434</v>
      </c>
      <c r="F204" s="2">
        <f ca="1">ROUNDDOWN(($T$1-Main[[#This Row],[Birth Date]])/365,0)</f>
        <v>36</v>
      </c>
      <c r="G204" s="3">
        <f ca="1">Main[[#This Row],[RefDate]]+$AB$1</f>
        <v>45146</v>
      </c>
      <c r="H204" s="3">
        <v>44788</v>
      </c>
      <c r="I204" s="1" t="str">
        <f>IF(Main[[#This Row],[RefLeft]]="","",Main[[#This Row],[RefLeft]]+$AB$1)</f>
        <v/>
      </c>
      <c r="K204" s="4">
        <v>4200</v>
      </c>
      <c r="L204">
        <v>4</v>
      </c>
      <c r="M204">
        <v>5</v>
      </c>
      <c r="N204">
        <v>5</v>
      </c>
      <c r="O204">
        <v>4</v>
      </c>
      <c r="P204">
        <v>3</v>
      </c>
      <c r="Q204">
        <v>4</v>
      </c>
      <c r="R204" s="5">
        <f>ROUND(SUM(Main[[#This Row],[Punctuality]:[Efficiency]])/6,1)</f>
        <v>4.2</v>
      </c>
    </row>
    <row r="205" spans="2:18" x14ac:dyDescent="0.3">
      <c r="B205" t="s">
        <v>209</v>
      </c>
      <c r="C205" t="s">
        <v>255</v>
      </c>
      <c r="D205" t="s">
        <v>261</v>
      </c>
      <c r="E205" s="3">
        <v>34683</v>
      </c>
      <c r="F205" s="2">
        <f ca="1">ROUNDDOWN(($T$1-Main[[#This Row],[Birth Date]])/365,0)</f>
        <v>29</v>
      </c>
      <c r="G205" s="3">
        <f ca="1">Main[[#This Row],[RefDate]]+$AB$1</f>
        <v>45151</v>
      </c>
      <c r="H205" s="3">
        <v>44793</v>
      </c>
      <c r="I205" s="1" t="str">
        <f>IF(Main[[#This Row],[RefLeft]]="","",Main[[#This Row],[RefLeft]]+$AB$1)</f>
        <v/>
      </c>
      <c r="K205" s="4">
        <v>3900</v>
      </c>
      <c r="L205">
        <v>3</v>
      </c>
      <c r="M205">
        <v>3</v>
      </c>
      <c r="N205">
        <v>3</v>
      </c>
      <c r="O205">
        <v>4</v>
      </c>
      <c r="P205">
        <v>5</v>
      </c>
      <c r="Q205">
        <v>3</v>
      </c>
      <c r="R205" s="5">
        <f>ROUND(SUM(Main[[#This Row],[Punctuality]:[Efficiency]])/6,1)</f>
        <v>3.5</v>
      </c>
    </row>
    <row r="206" spans="2:18" x14ac:dyDescent="0.3">
      <c r="B206" t="s">
        <v>210</v>
      </c>
      <c r="C206" t="s">
        <v>255</v>
      </c>
      <c r="D206" t="s">
        <v>260</v>
      </c>
      <c r="E206" s="3">
        <v>31458</v>
      </c>
      <c r="F206" s="2">
        <f ca="1">ROUNDDOWN(($T$1-Main[[#This Row],[Birth Date]])/365,0)</f>
        <v>38</v>
      </c>
      <c r="G206" s="3">
        <f ca="1">Main[[#This Row],[RefDate]]+$AB$1</f>
        <v>45155</v>
      </c>
      <c r="H206" s="3">
        <v>44797</v>
      </c>
      <c r="I206" s="1">
        <f ca="1">IF(Main[[#This Row],[RefLeft]]="","",Main[[#This Row],[RefLeft]]+$AB$1)</f>
        <v>45439</v>
      </c>
      <c r="J206" s="1">
        <v>45081</v>
      </c>
      <c r="K206" s="4">
        <v>2500</v>
      </c>
      <c r="L206">
        <v>3</v>
      </c>
      <c r="M206">
        <v>3</v>
      </c>
      <c r="N206">
        <v>5</v>
      </c>
      <c r="O206">
        <v>2</v>
      </c>
      <c r="P206">
        <v>3</v>
      </c>
      <c r="Q206">
        <v>2</v>
      </c>
      <c r="R206" s="5">
        <f>ROUND(SUM(Main[[#This Row],[Punctuality]:[Efficiency]])/6,1)</f>
        <v>3</v>
      </c>
    </row>
    <row r="207" spans="2:18" x14ac:dyDescent="0.3">
      <c r="B207" t="s">
        <v>211</v>
      </c>
      <c r="C207" t="s">
        <v>256</v>
      </c>
      <c r="D207" t="s">
        <v>261</v>
      </c>
      <c r="E207" s="3">
        <v>24109</v>
      </c>
      <c r="F207" s="2">
        <f ca="1">ROUNDDOWN(($T$1-Main[[#This Row],[Birth Date]])/365,0)</f>
        <v>58</v>
      </c>
      <c r="G207" s="3">
        <f ca="1">Main[[#This Row],[RefDate]]+$AB$1</f>
        <v>45165</v>
      </c>
      <c r="H207" s="3">
        <v>44807</v>
      </c>
      <c r="I207" s="1" t="str">
        <f>IF(Main[[#This Row],[RefLeft]]="","",Main[[#This Row],[RefLeft]]+$AB$1)</f>
        <v/>
      </c>
      <c r="K207" s="4">
        <v>1900</v>
      </c>
      <c r="L207">
        <v>4</v>
      </c>
      <c r="M207">
        <v>5</v>
      </c>
      <c r="N207">
        <v>3</v>
      </c>
      <c r="O207">
        <v>3</v>
      </c>
      <c r="P207">
        <v>4</v>
      </c>
      <c r="Q207">
        <v>3</v>
      </c>
      <c r="R207" s="5">
        <f>ROUND(SUM(Main[[#This Row],[Punctuality]:[Efficiency]])/6,1)</f>
        <v>3.7</v>
      </c>
    </row>
    <row r="208" spans="2:18" x14ac:dyDescent="0.3">
      <c r="B208" t="s">
        <v>212</v>
      </c>
      <c r="C208" t="s">
        <v>256</v>
      </c>
      <c r="D208" t="s">
        <v>261</v>
      </c>
      <c r="E208" s="3">
        <v>36418</v>
      </c>
      <c r="F208" s="2">
        <f ca="1">ROUNDDOWN(($T$1-Main[[#This Row],[Birth Date]])/365,0)</f>
        <v>25</v>
      </c>
      <c r="G208" s="3">
        <f ca="1">Main[[#This Row],[RefDate]]+$AB$1</f>
        <v>45179</v>
      </c>
      <c r="H208" s="3">
        <v>44821</v>
      </c>
      <c r="I208" s="1" t="str">
        <f>IF(Main[[#This Row],[RefLeft]]="","",Main[[#This Row],[RefLeft]]+$AB$1)</f>
        <v/>
      </c>
      <c r="K208" s="4">
        <v>4200</v>
      </c>
      <c r="L208">
        <v>5</v>
      </c>
      <c r="M208">
        <v>4</v>
      </c>
      <c r="N208">
        <v>5</v>
      </c>
      <c r="O208">
        <v>3</v>
      </c>
      <c r="P208">
        <v>3</v>
      </c>
      <c r="Q208">
        <v>3</v>
      </c>
      <c r="R208" s="5">
        <f>ROUND(SUM(Main[[#This Row],[Punctuality]:[Efficiency]])/6,1)</f>
        <v>3.8</v>
      </c>
    </row>
    <row r="209" spans="2:18" x14ac:dyDescent="0.3">
      <c r="B209" t="s">
        <v>213</v>
      </c>
      <c r="C209" t="s">
        <v>255</v>
      </c>
      <c r="D209" t="s">
        <v>261</v>
      </c>
      <c r="E209" s="3">
        <v>29131</v>
      </c>
      <c r="F209" s="2">
        <f ca="1">ROUNDDOWN(($T$1-Main[[#This Row],[Birth Date]])/365,0)</f>
        <v>45</v>
      </c>
      <c r="G209" s="3">
        <f ca="1">Main[[#This Row],[RefDate]]+$AB$1</f>
        <v>45186</v>
      </c>
      <c r="H209" s="3">
        <v>44828</v>
      </c>
      <c r="I209" s="1" t="str">
        <f>IF(Main[[#This Row],[RefLeft]]="","",Main[[#This Row],[RefLeft]]+$AB$1)</f>
        <v/>
      </c>
      <c r="K209" s="4">
        <v>2400</v>
      </c>
      <c r="L209">
        <v>3</v>
      </c>
      <c r="M209">
        <v>5</v>
      </c>
      <c r="N209">
        <v>3</v>
      </c>
      <c r="O209">
        <v>4</v>
      </c>
      <c r="P209">
        <v>4</v>
      </c>
      <c r="Q209">
        <v>3</v>
      </c>
      <c r="R209" s="5">
        <f>ROUND(SUM(Main[[#This Row],[Punctuality]:[Efficiency]])/6,1)</f>
        <v>3.7</v>
      </c>
    </row>
    <row r="210" spans="2:18" x14ac:dyDescent="0.3">
      <c r="B210" t="s">
        <v>214</v>
      </c>
      <c r="C210" t="s">
        <v>256</v>
      </c>
      <c r="D210" t="s">
        <v>260</v>
      </c>
      <c r="E210" s="3">
        <v>29894</v>
      </c>
      <c r="F210" s="2">
        <f ca="1">ROUNDDOWN(($T$1-Main[[#This Row],[Birth Date]])/365,0)</f>
        <v>43</v>
      </c>
      <c r="G210" s="3">
        <f ca="1">Main[[#This Row],[RefDate]]+$AB$1</f>
        <v>45187</v>
      </c>
      <c r="H210" s="3">
        <v>44829</v>
      </c>
      <c r="I210" s="1" t="str">
        <f>IF(Main[[#This Row],[RefLeft]]="","",Main[[#This Row],[RefLeft]]+$AB$1)</f>
        <v/>
      </c>
      <c r="K210" s="4">
        <v>4000</v>
      </c>
      <c r="L210">
        <v>5</v>
      </c>
      <c r="M210">
        <v>3</v>
      </c>
      <c r="N210">
        <v>2</v>
      </c>
      <c r="O210">
        <v>5</v>
      </c>
      <c r="P210">
        <v>4</v>
      </c>
      <c r="Q210">
        <v>3</v>
      </c>
      <c r="R210" s="5">
        <f>ROUND(SUM(Main[[#This Row],[Punctuality]:[Efficiency]])/6,1)</f>
        <v>3.7</v>
      </c>
    </row>
    <row r="211" spans="2:18" x14ac:dyDescent="0.3">
      <c r="B211" t="s">
        <v>215</v>
      </c>
      <c r="C211" t="s">
        <v>257</v>
      </c>
      <c r="D211" t="s">
        <v>261</v>
      </c>
      <c r="E211" s="3">
        <v>34136</v>
      </c>
      <c r="F211" s="2">
        <f ca="1">ROUNDDOWN(($T$1-Main[[#This Row],[Birth Date]])/365,0)</f>
        <v>31</v>
      </c>
      <c r="G211" s="3">
        <f ca="1">Main[[#This Row],[RefDate]]+$AB$1</f>
        <v>45189</v>
      </c>
      <c r="H211" s="3">
        <v>44831</v>
      </c>
      <c r="I211" s="1">
        <f ca="1">IF(Main[[#This Row],[RefLeft]]="","",Main[[#This Row],[RefLeft]]+$AB$1)</f>
        <v>45565</v>
      </c>
      <c r="J211" s="1">
        <v>45207</v>
      </c>
      <c r="K211" s="4">
        <v>4500</v>
      </c>
      <c r="L211">
        <v>2</v>
      </c>
      <c r="M211">
        <v>2</v>
      </c>
      <c r="N211">
        <v>3</v>
      </c>
      <c r="O211">
        <v>2</v>
      </c>
      <c r="P211">
        <v>2</v>
      </c>
      <c r="Q211">
        <v>5</v>
      </c>
      <c r="R211" s="5">
        <f>ROUND(SUM(Main[[#This Row],[Punctuality]:[Efficiency]])/6,1)</f>
        <v>2.7</v>
      </c>
    </row>
    <row r="212" spans="2:18" x14ac:dyDescent="0.3">
      <c r="B212" t="s">
        <v>216</v>
      </c>
      <c r="C212" t="s">
        <v>257</v>
      </c>
      <c r="D212" t="s">
        <v>261</v>
      </c>
      <c r="E212" s="3">
        <v>35178</v>
      </c>
      <c r="F212" s="2">
        <f ca="1">ROUNDDOWN(($T$1-Main[[#This Row],[Birth Date]])/365,0)</f>
        <v>28</v>
      </c>
      <c r="G212" s="3">
        <f ca="1">Main[[#This Row],[RefDate]]+$AB$1</f>
        <v>45205</v>
      </c>
      <c r="H212" s="3">
        <v>44847</v>
      </c>
      <c r="I212" s="1" t="str">
        <f>IF(Main[[#This Row],[RefLeft]]="","",Main[[#This Row],[RefLeft]]+$AB$1)</f>
        <v/>
      </c>
      <c r="K212" s="4">
        <v>5000</v>
      </c>
      <c r="L212">
        <v>5</v>
      </c>
      <c r="M212">
        <v>3</v>
      </c>
      <c r="N212">
        <v>3</v>
      </c>
      <c r="O212">
        <v>4</v>
      </c>
      <c r="P212">
        <v>5</v>
      </c>
      <c r="Q212">
        <v>4</v>
      </c>
      <c r="R212" s="5">
        <f>ROUND(SUM(Main[[#This Row],[Punctuality]:[Efficiency]])/6,1)</f>
        <v>4</v>
      </c>
    </row>
    <row r="213" spans="2:18" x14ac:dyDescent="0.3">
      <c r="B213" t="s">
        <v>217</v>
      </c>
      <c r="C213" t="s">
        <v>256</v>
      </c>
      <c r="D213" t="s">
        <v>261</v>
      </c>
      <c r="E213" s="3">
        <v>25197</v>
      </c>
      <c r="F213" s="2">
        <f ca="1">ROUNDDOWN(($T$1-Main[[#This Row],[Birth Date]])/365,0)</f>
        <v>55</v>
      </c>
      <c r="G213" s="3">
        <f ca="1">Main[[#This Row],[RefDate]]+$AB$1</f>
        <v>45240</v>
      </c>
      <c r="H213" s="3">
        <v>44882</v>
      </c>
      <c r="I213" s="1" t="str">
        <f>IF(Main[[#This Row],[RefLeft]]="","",Main[[#This Row],[RefLeft]]+$AB$1)</f>
        <v/>
      </c>
      <c r="K213" s="4">
        <v>2600</v>
      </c>
      <c r="L213">
        <v>4</v>
      </c>
      <c r="M213">
        <v>4</v>
      </c>
      <c r="N213">
        <v>4</v>
      </c>
      <c r="O213">
        <v>5</v>
      </c>
      <c r="P213">
        <v>4</v>
      </c>
      <c r="Q213">
        <v>5</v>
      </c>
      <c r="R213" s="5">
        <f>ROUND(SUM(Main[[#This Row],[Punctuality]:[Efficiency]])/6,1)</f>
        <v>4.3</v>
      </c>
    </row>
    <row r="214" spans="2:18" x14ac:dyDescent="0.3">
      <c r="B214" t="s">
        <v>218</v>
      </c>
      <c r="C214" t="s">
        <v>255</v>
      </c>
      <c r="D214" t="s">
        <v>261</v>
      </c>
      <c r="E214" s="3">
        <v>30085</v>
      </c>
      <c r="F214" s="2">
        <f ca="1">ROUNDDOWN(($T$1-Main[[#This Row],[Birth Date]])/365,0)</f>
        <v>42</v>
      </c>
      <c r="G214" s="3">
        <f ca="1">Main[[#This Row],[RefDate]]+$AB$1</f>
        <v>45249</v>
      </c>
      <c r="H214" s="3">
        <v>44891</v>
      </c>
      <c r="I214" s="1" t="str">
        <f>IF(Main[[#This Row],[RefLeft]]="","",Main[[#This Row],[RefLeft]]+$AB$1)</f>
        <v/>
      </c>
      <c r="K214" s="4">
        <v>2200</v>
      </c>
      <c r="L214">
        <v>3</v>
      </c>
      <c r="M214">
        <v>4</v>
      </c>
      <c r="N214">
        <v>3</v>
      </c>
      <c r="O214">
        <v>5</v>
      </c>
      <c r="P214">
        <v>5</v>
      </c>
      <c r="Q214">
        <v>5</v>
      </c>
      <c r="R214" s="5">
        <f>ROUND(SUM(Main[[#This Row],[Punctuality]:[Efficiency]])/6,1)</f>
        <v>4.2</v>
      </c>
    </row>
    <row r="215" spans="2:18" x14ac:dyDescent="0.3">
      <c r="B215" t="s">
        <v>219</v>
      </c>
      <c r="C215" t="s">
        <v>258</v>
      </c>
      <c r="D215" t="s">
        <v>261</v>
      </c>
      <c r="E215" s="3">
        <v>27826</v>
      </c>
      <c r="F215" s="2">
        <f ca="1">ROUNDDOWN(($T$1-Main[[#This Row],[Birth Date]])/365,0)</f>
        <v>48</v>
      </c>
      <c r="G215" s="3">
        <f ca="1">Main[[#This Row],[RefDate]]+$AB$1</f>
        <v>45253</v>
      </c>
      <c r="H215" s="3">
        <v>44895</v>
      </c>
      <c r="I215" s="1" t="str">
        <f>IF(Main[[#This Row],[RefLeft]]="","",Main[[#This Row],[RefLeft]]+$AB$1)</f>
        <v/>
      </c>
      <c r="K215" s="4">
        <v>1900</v>
      </c>
      <c r="L215">
        <v>5</v>
      </c>
      <c r="M215">
        <v>4</v>
      </c>
      <c r="N215">
        <v>3</v>
      </c>
      <c r="O215">
        <v>3</v>
      </c>
      <c r="P215">
        <v>5</v>
      </c>
      <c r="Q215">
        <v>5</v>
      </c>
      <c r="R215" s="5">
        <f>ROUND(SUM(Main[[#This Row],[Punctuality]:[Efficiency]])/6,1)</f>
        <v>4.2</v>
      </c>
    </row>
    <row r="216" spans="2:18" x14ac:dyDescent="0.3">
      <c r="B216" t="s">
        <v>220</v>
      </c>
      <c r="C216" t="s">
        <v>257</v>
      </c>
      <c r="D216" t="s">
        <v>261</v>
      </c>
      <c r="E216" s="3">
        <v>24217</v>
      </c>
      <c r="F216" s="2">
        <f ca="1">ROUNDDOWN(($T$1-Main[[#This Row],[Birth Date]])/365,0)</f>
        <v>58</v>
      </c>
      <c r="G216" s="3">
        <f ca="1">Main[[#This Row],[RefDate]]+$AB$1</f>
        <v>45294</v>
      </c>
      <c r="H216" s="3">
        <v>44936</v>
      </c>
      <c r="I216" s="1" t="str">
        <f>IF(Main[[#This Row],[RefLeft]]="","",Main[[#This Row],[RefLeft]]+$AB$1)</f>
        <v/>
      </c>
      <c r="K216" s="4">
        <v>3300</v>
      </c>
      <c r="L216">
        <v>5</v>
      </c>
      <c r="M216">
        <v>5</v>
      </c>
      <c r="N216">
        <v>3</v>
      </c>
      <c r="O216">
        <v>3</v>
      </c>
      <c r="P216">
        <v>3</v>
      </c>
      <c r="Q216">
        <v>3</v>
      </c>
      <c r="R216" s="5">
        <f>ROUND(SUM(Main[[#This Row],[Punctuality]:[Efficiency]])/6,1)</f>
        <v>3.7</v>
      </c>
    </row>
    <row r="217" spans="2:18" x14ac:dyDescent="0.3">
      <c r="B217" t="s">
        <v>221</v>
      </c>
      <c r="C217" t="s">
        <v>257</v>
      </c>
      <c r="D217" t="s">
        <v>260</v>
      </c>
      <c r="E217" s="3">
        <v>35442</v>
      </c>
      <c r="F217" s="2">
        <f ca="1">ROUNDDOWN(($T$1-Main[[#This Row],[Birth Date]])/365,0)</f>
        <v>27</v>
      </c>
      <c r="G217" s="3">
        <f ca="1">Main[[#This Row],[RefDate]]+$AB$1</f>
        <v>45310</v>
      </c>
      <c r="H217" s="3">
        <v>44952</v>
      </c>
      <c r="I217" s="1" t="str">
        <f>IF(Main[[#This Row],[RefLeft]]="","",Main[[#This Row],[RefLeft]]+$AB$1)</f>
        <v/>
      </c>
      <c r="K217" s="4">
        <v>3500</v>
      </c>
      <c r="L217">
        <v>5</v>
      </c>
      <c r="M217">
        <v>5</v>
      </c>
      <c r="N217">
        <v>5</v>
      </c>
      <c r="O217">
        <v>3</v>
      </c>
      <c r="P217">
        <v>5</v>
      </c>
      <c r="Q217">
        <v>5</v>
      </c>
      <c r="R217" s="5">
        <f>ROUND(SUM(Main[[#This Row],[Punctuality]:[Efficiency]])/6,1)</f>
        <v>4.7</v>
      </c>
    </row>
    <row r="218" spans="2:18" x14ac:dyDescent="0.3">
      <c r="B218" t="s">
        <v>222</v>
      </c>
      <c r="C218" t="s">
        <v>255</v>
      </c>
      <c r="D218" t="s">
        <v>261</v>
      </c>
      <c r="E218" s="3">
        <v>25205</v>
      </c>
      <c r="F218" s="2">
        <f ca="1">ROUNDDOWN(($T$1-Main[[#This Row],[Birth Date]])/365,0)</f>
        <v>55</v>
      </c>
      <c r="G218" s="3">
        <f ca="1">Main[[#This Row],[RefDate]]+$AB$1</f>
        <v>45312</v>
      </c>
      <c r="H218" s="3">
        <v>44954</v>
      </c>
      <c r="I218" s="1">
        <f ca="1">IF(Main[[#This Row],[RefLeft]]="","",Main[[#This Row],[RefLeft]]+$AB$1)</f>
        <v>45504</v>
      </c>
      <c r="J218" s="1">
        <v>45146</v>
      </c>
      <c r="K218" s="4">
        <v>3500</v>
      </c>
      <c r="L218">
        <v>2</v>
      </c>
      <c r="M218">
        <v>2</v>
      </c>
      <c r="N218">
        <v>3</v>
      </c>
      <c r="O218">
        <v>3</v>
      </c>
      <c r="P218">
        <v>3</v>
      </c>
      <c r="Q218">
        <v>4</v>
      </c>
      <c r="R218" s="5">
        <f>ROUND(SUM(Main[[#This Row],[Punctuality]:[Efficiency]])/6,1)</f>
        <v>2.8</v>
      </c>
    </row>
    <row r="219" spans="2:18" x14ac:dyDescent="0.3">
      <c r="B219" t="s">
        <v>223</v>
      </c>
      <c r="C219" t="s">
        <v>258</v>
      </c>
      <c r="D219" t="s">
        <v>261</v>
      </c>
      <c r="E219" s="3">
        <v>33947</v>
      </c>
      <c r="F219" s="2">
        <f ca="1">ROUNDDOWN(($T$1-Main[[#This Row],[Birth Date]])/365,0)</f>
        <v>31</v>
      </c>
      <c r="G219" s="3">
        <f ca="1">Main[[#This Row],[RefDate]]+$AB$1</f>
        <v>45331</v>
      </c>
      <c r="H219" s="3">
        <v>44973</v>
      </c>
      <c r="I219" s="1" t="str">
        <f>IF(Main[[#This Row],[RefLeft]]="","",Main[[#This Row],[RefLeft]]+$AB$1)</f>
        <v/>
      </c>
      <c r="K219" s="4">
        <v>5400</v>
      </c>
      <c r="L219">
        <v>5</v>
      </c>
      <c r="M219">
        <v>3</v>
      </c>
      <c r="N219">
        <v>5</v>
      </c>
      <c r="O219">
        <v>4</v>
      </c>
      <c r="P219">
        <v>5</v>
      </c>
      <c r="Q219">
        <v>5</v>
      </c>
      <c r="R219" s="5">
        <f>ROUND(SUM(Main[[#This Row],[Punctuality]:[Efficiency]])/6,1)</f>
        <v>4.5</v>
      </c>
    </row>
    <row r="220" spans="2:18" x14ac:dyDescent="0.3">
      <c r="B220" t="s">
        <v>224</v>
      </c>
      <c r="C220" t="s">
        <v>258</v>
      </c>
      <c r="D220" t="s">
        <v>260</v>
      </c>
      <c r="E220" s="3">
        <v>28246</v>
      </c>
      <c r="F220" s="2">
        <f ca="1">ROUNDDOWN(($T$1-Main[[#This Row],[Birth Date]])/365,0)</f>
        <v>47</v>
      </c>
      <c r="G220" s="3">
        <f ca="1">Main[[#This Row],[RefDate]]+$AB$1</f>
        <v>45333</v>
      </c>
      <c r="H220" s="3">
        <v>44975</v>
      </c>
      <c r="I220" s="1" t="str">
        <f>IF(Main[[#This Row],[RefLeft]]="","",Main[[#This Row],[RefLeft]]+$AB$1)</f>
        <v/>
      </c>
      <c r="K220" s="4">
        <v>4800</v>
      </c>
      <c r="L220">
        <v>5</v>
      </c>
      <c r="M220">
        <v>4</v>
      </c>
      <c r="N220">
        <v>3</v>
      </c>
      <c r="O220">
        <v>5</v>
      </c>
      <c r="P220">
        <v>5</v>
      </c>
      <c r="Q220">
        <v>5</v>
      </c>
      <c r="R220" s="5">
        <f>ROUND(SUM(Main[[#This Row],[Punctuality]:[Efficiency]])/6,1)</f>
        <v>4.5</v>
      </c>
    </row>
    <row r="221" spans="2:18" x14ac:dyDescent="0.3">
      <c r="B221" t="s">
        <v>225</v>
      </c>
      <c r="C221" t="s">
        <v>257</v>
      </c>
      <c r="D221" t="s">
        <v>261</v>
      </c>
      <c r="E221" s="3">
        <v>32288</v>
      </c>
      <c r="F221" s="2">
        <f ca="1">ROUNDDOWN(($T$1-Main[[#This Row],[Birth Date]])/365,0)</f>
        <v>36</v>
      </c>
      <c r="G221" s="3">
        <f ca="1">Main[[#This Row],[RefDate]]+$AB$1</f>
        <v>45334</v>
      </c>
      <c r="H221" s="3">
        <v>44976</v>
      </c>
      <c r="I221" s="1" t="str">
        <f>IF(Main[[#This Row],[RefLeft]]="","",Main[[#This Row],[RefLeft]]+$AB$1)</f>
        <v/>
      </c>
      <c r="K221" s="4">
        <v>1800</v>
      </c>
      <c r="L221">
        <v>3</v>
      </c>
      <c r="M221">
        <v>5</v>
      </c>
      <c r="N221">
        <v>5</v>
      </c>
      <c r="O221">
        <v>3</v>
      </c>
      <c r="P221">
        <v>5</v>
      </c>
      <c r="Q221">
        <v>5</v>
      </c>
      <c r="R221" s="5">
        <f>ROUND(SUM(Main[[#This Row],[Punctuality]:[Efficiency]])/6,1)</f>
        <v>4.3</v>
      </c>
    </row>
    <row r="222" spans="2:18" x14ac:dyDescent="0.3">
      <c r="B222" t="s">
        <v>226</v>
      </c>
      <c r="C222" t="s">
        <v>256</v>
      </c>
      <c r="D222" t="s">
        <v>260</v>
      </c>
      <c r="E222" s="3">
        <v>30836</v>
      </c>
      <c r="F222" s="2">
        <f ca="1">ROUNDDOWN(($T$1-Main[[#This Row],[Birth Date]])/365,0)</f>
        <v>40</v>
      </c>
      <c r="G222" s="3">
        <f ca="1">Main[[#This Row],[RefDate]]+$AB$1</f>
        <v>45350</v>
      </c>
      <c r="H222" s="3">
        <v>44992</v>
      </c>
      <c r="I222" s="1" t="str">
        <f>IF(Main[[#This Row],[RefLeft]]="","",Main[[#This Row],[RefLeft]]+$AB$1)</f>
        <v/>
      </c>
      <c r="K222" s="4">
        <v>3800</v>
      </c>
      <c r="L222">
        <v>5</v>
      </c>
      <c r="M222">
        <v>5</v>
      </c>
      <c r="N222">
        <v>1</v>
      </c>
      <c r="O222">
        <v>5</v>
      </c>
      <c r="P222">
        <v>4</v>
      </c>
      <c r="Q222">
        <v>5</v>
      </c>
      <c r="R222" s="5">
        <f>ROUND(SUM(Main[[#This Row],[Punctuality]:[Efficiency]])/6,1)</f>
        <v>4.2</v>
      </c>
    </row>
    <row r="223" spans="2:18" x14ac:dyDescent="0.3">
      <c r="B223" t="s">
        <v>227</v>
      </c>
      <c r="C223" t="s">
        <v>255</v>
      </c>
      <c r="D223" t="s">
        <v>261</v>
      </c>
      <c r="E223" s="3">
        <v>23176</v>
      </c>
      <c r="F223" s="2">
        <f ca="1">ROUNDDOWN(($T$1-Main[[#This Row],[Birth Date]])/365,0)</f>
        <v>61</v>
      </c>
      <c r="G223" s="3">
        <f ca="1">Main[[#This Row],[RefDate]]+$AB$1</f>
        <v>45352</v>
      </c>
      <c r="H223" s="3">
        <v>44994</v>
      </c>
      <c r="I223" s="1" t="str">
        <f>IF(Main[[#This Row],[RefLeft]]="","",Main[[#This Row],[RefLeft]]+$AB$1)</f>
        <v/>
      </c>
      <c r="K223" s="4">
        <v>3400</v>
      </c>
      <c r="L223">
        <v>3</v>
      </c>
      <c r="M223">
        <v>5</v>
      </c>
      <c r="N223">
        <v>3</v>
      </c>
      <c r="O223">
        <v>5</v>
      </c>
      <c r="P223">
        <v>5</v>
      </c>
      <c r="Q223">
        <v>5</v>
      </c>
      <c r="R223" s="5">
        <f>ROUND(SUM(Main[[#This Row],[Punctuality]:[Efficiency]])/6,1)</f>
        <v>4.3</v>
      </c>
    </row>
    <row r="224" spans="2:18" x14ac:dyDescent="0.3">
      <c r="B224" t="s">
        <v>228</v>
      </c>
      <c r="C224" t="s">
        <v>256</v>
      </c>
      <c r="D224" t="s">
        <v>260</v>
      </c>
      <c r="E224" s="3">
        <v>23547</v>
      </c>
      <c r="F224" s="2">
        <f ca="1">ROUNDDOWN(($T$1-Main[[#This Row],[Birth Date]])/365,0)</f>
        <v>60</v>
      </c>
      <c r="G224" s="3">
        <f ca="1">Main[[#This Row],[RefDate]]+$AB$1</f>
        <v>45360</v>
      </c>
      <c r="H224" s="3">
        <v>45002</v>
      </c>
      <c r="I224" s="1" t="str">
        <f>IF(Main[[#This Row],[RefLeft]]="","",Main[[#This Row],[RefLeft]]+$AB$1)</f>
        <v/>
      </c>
      <c r="K224" s="4">
        <v>3100</v>
      </c>
      <c r="L224">
        <v>5</v>
      </c>
      <c r="M224">
        <v>4</v>
      </c>
      <c r="N224">
        <v>5</v>
      </c>
      <c r="O224">
        <v>4</v>
      </c>
      <c r="P224">
        <v>5</v>
      </c>
      <c r="Q224">
        <v>4</v>
      </c>
      <c r="R224" s="5">
        <f>ROUND(SUM(Main[[#This Row],[Punctuality]:[Efficiency]])/6,1)</f>
        <v>4.5</v>
      </c>
    </row>
    <row r="225" spans="2:18" x14ac:dyDescent="0.3">
      <c r="B225" t="s">
        <v>229</v>
      </c>
      <c r="C225" t="s">
        <v>258</v>
      </c>
      <c r="D225" t="s">
        <v>261</v>
      </c>
      <c r="E225" s="3">
        <v>35790</v>
      </c>
      <c r="F225" s="2">
        <f ca="1">ROUNDDOWN(($T$1-Main[[#This Row],[Birth Date]])/365,0)</f>
        <v>26</v>
      </c>
      <c r="G225" s="3">
        <f ca="1">Main[[#This Row],[RefDate]]+$AB$1</f>
        <v>45375</v>
      </c>
      <c r="H225" s="3">
        <v>45017</v>
      </c>
      <c r="I225" s="1" t="str">
        <f>IF(Main[[#This Row],[RefLeft]]="","",Main[[#This Row],[RefLeft]]+$AB$1)</f>
        <v/>
      </c>
      <c r="K225" s="4">
        <v>4200</v>
      </c>
      <c r="L225">
        <v>5</v>
      </c>
      <c r="M225">
        <v>4</v>
      </c>
      <c r="N225">
        <v>4</v>
      </c>
      <c r="O225">
        <v>4</v>
      </c>
      <c r="P225">
        <v>5</v>
      </c>
      <c r="Q225">
        <v>5</v>
      </c>
      <c r="R225" s="5">
        <f>ROUND(SUM(Main[[#This Row],[Punctuality]:[Efficiency]])/6,1)</f>
        <v>4.5</v>
      </c>
    </row>
    <row r="226" spans="2:18" x14ac:dyDescent="0.3">
      <c r="B226" t="s">
        <v>230</v>
      </c>
      <c r="C226" t="s">
        <v>258</v>
      </c>
      <c r="D226" t="s">
        <v>261</v>
      </c>
      <c r="E226" s="3">
        <v>31968</v>
      </c>
      <c r="F226" s="2">
        <f ca="1">ROUNDDOWN(($T$1-Main[[#This Row],[Birth Date]])/365,0)</f>
        <v>37</v>
      </c>
      <c r="G226" s="3">
        <f ca="1">Main[[#This Row],[RefDate]]+$AB$1</f>
        <v>45394</v>
      </c>
      <c r="H226" s="3">
        <v>45036</v>
      </c>
      <c r="I226" s="1" t="str">
        <f>IF(Main[[#This Row],[RefLeft]]="","",Main[[#This Row],[RefLeft]]+$AB$1)</f>
        <v/>
      </c>
      <c r="K226" s="4">
        <v>3700</v>
      </c>
      <c r="L226">
        <v>4</v>
      </c>
      <c r="M226">
        <v>4</v>
      </c>
      <c r="N226">
        <v>5</v>
      </c>
      <c r="O226">
        <v>3</v>
      </c>
      <c r="P226">
        <v>5</v>
      </c>
      <c r="Q226">
        <v>4</v>
      </c>
      <c r="R226" s="5">
        <f>ROUND(SUM(Main[[#This Row],[Punctuality]:[Efficiency]])/6,1)</f>
        <v>4.2</v>
      </c>
    </row>
    <row r="227" spans="2:18" x14ac:dyDescent="0.3">
      <c r="B227" t="s">
        <v>231</v>
      </c>
      <c r="C227" t="s">
        <v>256</v>
      </c>
      <c r="D227" t="s">
        <v>260</v>
      </c>
      <c r="E227" s="3">
        <v>34011</v>
      </c>
      <c r="F227" s="2">
        <f ca="1">ROUNDDOWN(($T$1-Main[[#This Row],[Birth Date]])/365,0)</f>
        <v>31</v>
      </c>
      <c r="G227" s="3">
        <f ca="1">Main[[#This Row],[RefDate]]+$AB$1</f>
        <v>45403</v>
      </c>
      <c r="H227" s="3">
        <v>45045</v>
      </c>
      <c r="I227" s="1" t="str">
        <f>IF(Main[[#This Row],[RefLeft]]="","",Main[[#This Row],[RefLeft]]+$AB$1)</f>
        <v/>
      </c>
      <c r="K227" s="4">
        <v>4300</v>
      </c>
      <c r="L227">
        <v>5</v>
      </c>
      <c r="M227">
        <v>4</v>
      </c>
      <c r="N227">
        <v>1</v>
      </c>
      <c r="O227">
        <v>5</v>
      </c>
      <c r="P227">
        <v>5</v>
      </c>
      <c r="Q227">
        <v>5</v>
      </c>
      <c r="R227" s="5">
        <f>ROUND(SUM(Main[[#This Row],[Punctuality]:[Efficiency]])/6,1)</f>
        <v>4.2</v>
      </c>
    </row>
    <row r="228" spans="2:18" x14ac:dyDescent="0.3">
      <c r="B228" t="s">
        <v>232</v>
      </c>
      <c r="C228" t="s">
        <v>256</v>
      </c>
      <c r="D228" t="s">
        <v>260</v>
      </c>
      <c r="E228" s="3">
        <v>33042</v>
      </c>
      <c r="F228" s="2">
        <f ca="1">ROUNDDOWN(($T$1-Main[[#This Row],[Birth Date]])/365,0)</f>
        <v>34</v>
      </c>
      <c r="G228" s="3">
        <f ca="1">Main[[#This Row],[RefDate]]+$AB$1</f>
        <v>45410</v>
      </c>
      <c r="H228" s="3">
        <v>45052</v>
      </c>
      <c r="I228" s="1" t="str">
        <f>IF(Main[[#This Row],[RefLeft]]="","",Main[[#This Row],[RefLeft]]+$AB$1)</f>
        <v/>
      </c>
      <c r="K228" s="4">
        <v>5400</v>
      </c>
      <c r="L228">
        <v>4</v>
      </c>
      <c r="M228">
        <v>4</v>
      </c>
      <c r="N228">
        <v>1</v>
      </c>
      <c r="O228">
        <v>3</v>
      </c>
      <c r="P228">
        <v>5</v>
      </c>
      <c r="Q228">
        <v>5</v>
      </c>
      <c r="R228" s="5">
        <f>ROUND(SUM(Main[[#This Row],[Punctuality]:[Efficiency]])/6,1)</f>
        <v>3.7</v>
      </c>
    </row>
    <row r="229" spans="2:18" x14ac:dyDescent="0.3">
      <c r="B229" t="s">
        <v>233</v>
      </c>
      <c r="C229" t="s">
        <v>256</v>
      </c>
      <c r="D229" t="s">
        <v>261</v>
      </c>
      <c r="E229" s="3">
        <v>26023</v>
      </c>
      <c r="F229" s="2">
        <f ca="1">ROUNDDOWN(($T$1-Main[[#This Row],[Birth Date]])/365,0)</f>
        <v>53</v>
      </c>
      <c r="G229" s="3">
        <f ca="1">Main[[#This Row],[RefDate]]+$AB$1</f>
        <v>45428</v>
      </c>
      <c r="H229" s="3">
        <v>45070</v>
      </c>
      <c r="I229" s="1" t="str">
        <f>IF(Main[[#This Row],[RefLeft]]="","",Main[[#This Row],[RefLeft]]+$AB$1)</f>
        <v/>
      </c>
      <c r="K229" s="4">
        <v>3500</v>
      </c>
      <c r="L229">
        <v>3</v>
      </c>
      <c r="M229">
        <v>4</v>
      </c>
      <c r="N229">
        <v>5</v>
      </c>
      <c r="O229">
        <v>5</v>
      </c>
      <c r="P229">
        <v>4</v>
      </c>
      <c r="Q229">
        <v>4</v>
      </c>
      <c r="R229" s="5">
        <f>ROUND(SUM(Main[[#This Row],[Punctuality]:[Efficiency]])/6,1)</f>
        <v>4.2</v>
      </c>
    </row>
    <row r="230" spans="2:18" x14ac:dyDescent="0.3">
      <c r="B230" t="s">
        <v>234</v>
      </c>
      <c r="C230" t="s">
        <v>256</v>
      </c>
      <c r="D230" t="s">
        <v>261</v>
      </c>
      <c r="E230" s="3">
        <v>29646</v>
      </c>
      <c r="F230" s="2">
        <f ca="1">ROUNDDOWN(($T$1-Main[[#This Row],[Birth Date]])/365,0)</f>
        <v>43</v>
      </c>
      <c r="G230" s="3">
        <f ca="1">Main[[#This Row],[RefDate]]+$AB$1</f>
        <v>45439</v>
      </c>
      <c r="H230" s="3">
        <v>45081</v>
      </c>
      <c r="I230" s="1" t="str">
        <f>IF(Main[[#This Row],[RefLeft]]="","",Main[[#This Row],[RefLeft]]+$AB$1)</f>
        <v/>
      </c>
      <c r="K230" s="4">
        <v>3100</v>
      </c>
      <c r="L230">
        <v>4</v>
      </c>
      <c r="M230">
        <v>3</v>
      </c>
      <c r="N230">
        <v>1</v>
      </c>
      <c r="O230">
        <v>3</v>
      </c>
      <c r="P230">
        <v>5</v>
      </c>
      <c r="Q230">
        <v>5</v>
      </c>
      <c r="R230" s="5">
        <f>ROUND(SUM(Main[[#This Row],[Punctuality]:[Efficiency]])/6,1)</f>
        <v>3.5</v>
      </c>
    </row>
    <row r="231" spans="2:18" x14ac:dyDescent="0.3">
      <c r="B231" t="s">
        <v>235</v>
      </c>
      <c r="C231" t="s">
        <v>257</v>
      </c>
      <c r="D231" t="s">
        <v>261</v>
      </c>
      <c r="E231" s="3">
        <v>36250</v>
      </c>
      <c r="F231" s="2">
        <f ca="1">ROUNDDOWN(($T$1-Main[[#This Row],[Birth Date]])/365,0)</f>
        <v>25</v>
      </c>
      <c r="G231" s="3">
        <f ca="1">Main[[#This Row],[RefDate]]+$AB$1</f>
        <v>45441</v>
      </c>
      <c r="H231" s="3">
        <v>45083</v>
      </c>
      <c r="I231" s="1" t="str">
        <f>IF(Main[[#This Row],[RefLeft]]="","",Main[[#This Row],[RefLeft]]+$AB$1)</f>
        <v/>
      </c>
      <c r="K231" s="4">
        <v>2900</v>
      </c>
      <c r="L231">
        <v>3</v>
      </c>
      <c r="M231">
        <v>4</v>
      </c>
      <c r="N231">
        <v>5</v>
      </c>
      <c r="O231">
        <v>5</v>
      </c>
      <c r="P231">
        <v>4</v>
      </c>
      <c r="Q231">
        <v>5</v>
      </c>
      <c r="R231" s="5">
        <f>ROUND(SUM(Main[[#This Row],[Punctuality]:[Efficiency]])/6,1)</f>
        <v>4.3</v>
      </c>
    </row>
    <row r="232" spans="2:18" x14ac:dyDescent="0.3">
      <c r="B232" t="s">
        <v>236</v>
      </c>
      <c r="C232" t="s">
        <v>255</v>
      </c>
      <c r="D232" t="s">
        <v>261</v>
      </c>
      <c r="E232" s="3">
        <v>27654</v>
      </c>
      <c r="F232" s="2">
        <f ca="1">ROUNDDOWN(($T$1-Main[[#This Row],[Birth Date]])/365,0)</f>
        <v>49</v>
      </c>
      <c r="G232" s="3">
        <f ca="1">Main[[#This Row],[RefDate]]+$AB$1</f>
        <v>45443</v>
      </c>
      <c r="H232" s="3">
        <v>45085</v>
      </c>
      <c r="I232" s="1" t="str">
        <f>IF(Main[[#This Row],[RefLeft]]="","",Main[[#This Row],[RefLeft]]+$AB$1)</f>
        <v/>
      </c>
      <c r="K232" s="4">
        <v>3500</v>
      </c>
      <c r="L232">
        <v>3</v>
      </c>
      <c r="M232">
        <v>5</v>
      </c>
      <c r="N232">
        <v>3</v>
      </c>
      <c r="O232">
        <v>4</v>
      </c>
      <c r="P232">
        <v>3</v>
      </c>
      <c r="Q232">
        <v>5</v>
      </c>
      <c r="R232" s="5">
        <f>ROUND(SUM(Main[[#This Row],[Punctuality]:[Efficiency]])/6,1)</f>
        <v>3.8</v>
      </c>
    </row>
    <row r="233" spans="2:18" x14ac:dyDescent="0.3">
      <c r="B233" t="s">
        <v>237</v>
      </c>
      <c r="C233" t="s">
        <v>255</v>
      </c>
      <c r="D233" t="s">
        <v>260</v>
      </c>
      <c r="E233" s="3">
        <v>31662</v>
      </c>
      <c r="F233" s="2">
        <f ca="1">ROUNDDOWN(($T$1-Main[[#This Row],[Birth Date]])/365,0)</f>
        <v>38</v>
      </c>
      <c r="G233" s="3">
        <f ca="1">Main[[#This Row],[RefDate]]+$AB$1</f>
        <v>45449</v>
      </c>
      <c r="H233" s="3">
        <v>45091</v>
      </c>
      <c r="I233" s="1" t="str">
        <f>IF(Main[[#This Row],[RefLeft]]="","",Main[[#This Row],[RefLeft]]+$AB$1)</f>
        <v/>
      </c>
      <c r="K233" s="4">
        <v>4900</v>
      </c>
      <c r="L233">
        <v>5</v>
      </c>
      <c r="M233">
        <v>5</v>
      </c>
      <c r="N233">
        <v>5</v>
      </c>
      <c r="O233">
        <v>5</v>
      </c>
      <c r="P233">
        <v>5</v>
      </c>
      <c r="Q233">
        <v>5</v>
      </c>
      <c r="R233" s="5">
        <f>ROUND(SUM(Main[[#This Row],[Punctuality]:[Efficiency]])/6,1)</f>
        <v>5</v>
      </c>
    </row>
    <row r="234" spans="2:18" x14ac:dyDescent="0.3">
      <c r="B234" t="s">
        <v>238</v>
      </c>
      <c r="C234" t="s">
        <v>258</v>
      </c>
      <c r="D234" t="s">
        <v>260</v>
      </c>
      <c r="E234" s="3">
        <v>36028</v>
      </c>
      <c r="F234" s="2">
        <f ca="1">ROUNDDOWN(($T$1-Main[[#This Row],[Birth Date]])/365,0)</f>
        <v>26</v>
      </c>
      <c r="G234" s="3">
        <f ca="1">Main[[#This Row],[RefDate]]+$AB$1</f>
        <v>45450</v>
      </c>
      <c r="H234" s="3">
        <v>45092</v>
      </c>
      <c r="I234" s="1" t="str">
        <f>IF(Main[[#This Row],[RefLeft]]="","",Main[[#This Row],[RefLeft]]+$AB$1)</f>
        <v/>
      </c>
      <c r="K234" s="4">
        <v>3900</v>
      </c>
      <c r="L234">
        <v>5</v>
      </c>
      <c r="M234">
        <v>4</v>
      </c>
      <c r="N234">
        <v>5</v>
      </c>
      <c r="O234">
        <v>5</v>
      </c>
      <c r="P234">
        <v>3</v>
      </c>
      <c r="Q234">
        <v>5</v>
      </c>
      <c r="R234" s="5">
        <f>ROUND(SUM(Main[[#This Row],[Punctuality]:[Efficiency]])/6,1)</f>
        <v>4.5</v>
      </c>
    </row>
    <row r="235" spans="2:18" x14ac:dyDescent="0.3">
      <c r="B235" t="s">
        <v>239</v>
      </c>
      <c r="C235" t="s">
        <v>258</v>
      </c>
      <c r="D235" t="s">
        <v>261</v>
      </c>
      <c r="E235" s="3">
        <v>35062</v>
      </c>
      <c r="F235" s="2">
        <f ca="1">ROUNDDOWN(($T$1-Main[[#This Row],[Birth Date]])/365,0)</f>
        <v>28</v>
      </c>
      <c r="G235" s="3">
        <f ca="1">Main[[#This Row],[RefDate]]+$AB$1</f>
        <v>45451</v>
      </c>
      <c r="H235" s="3">
        <v>45093</v>
      </c>
      <c r="I235" s="1" t="str">
        <f>IF(Main[[#This Row],[RefLeft]]="","",Main[[#This Row],[RefLeft]]+$AB$1)</f>
        <v/>
      </c>
      <c r="K235" s="4">
        <v>3600</v>
      </c>
      <c r="L235">
        <v>5</v>
      </c>
      <c r="M235">
        <v>3</v>
      </c>
      <c r="N235">
        <v>4</v>
      </c>
      <c r="O235">
        <v>4</v>
      </c>
      <c r="P235">
        <v>5</v>
      </c>
      <c r="Q235">
        <v>5</v>
      </c>
      <c r="R235" s="5">
        <f>ROUND(SUM(Main[[#This Row],[Punctuality]:[Efficiency]])/6,1)</f>
        <v>4.3</v>
      </c>
    </row>
    <row r="236" spans="2:18" x14ac:dyDescent="0.3">
      <c r="B236" t="s">
        <v>240</v>
      </c>
      <c r="C236" t="s">
        <v>258</v>
      </c>
      <c r="D236" t="s">
        <v>261</v>
      </c>
      <c r="E236" s="3">
        <v>26824</v>
      </c>
      <c r="F236" s="2">
        <f ca="1">ROUNDDOWN(($T$1-Main[[#This Row],[Birth Date]])/365,0)</f>
        <v>51</v>
      </c>
      <c r="G236" s="3">
        <f ca="1">Main[[#This Row],[RefDate]]+$AB$1</f>
        <v>45454</v>
      </c>
      <c r="H236" s="3">
        <v>45096</v>
      </c>
      <c r="I236" s="1" t="str">
        <f>IF(Main[[#This Row],[RefLeft]]="","",Main[[#This Row],[RefLeft]]+$AB$1)</f>
        <v/>
      </c>
      <c r="K236" s="4">
        <v>3500</v>
      </c>
      <c r="L236">
        <v>4</v>
      </c>
      <c r="M236">
        <v>4</v>
      </c>
      <c r="N236">
        <v>5</v>
      </c>
      <c r="O236">
        <v>4</v>
      </c>
      <c r="P236">
        <v>3</v>
      </c>
      <c r="Q236">
        <v>5</v>
      </c>
      <c r="R236" s="5">
        <f>ROUND(SUM(Main[[#This Row],[Punctuality]:[Efficiency]])/6,1)</f>
        <v>4.2</v>
      </c>
    </row>
    <row r="237" spans="2:18" x14ac:dyDescent="0.3">
      <c r="B237" t="s">
        <v>241</v>
      </c>
      <c r="C237" t="s">
        <v>257</v>
      </c>
      <c r="D237" t="s">
        <v>260</v>
      </c>
      <c r="E237" s="3">
        <v>35917</v>
      </c>
      <c r="F237" s="2">
        <f ca="1">ROUNDDOWN(($T$1-Main[[#This Row],[Birth Date]])/365,0)</f>
        <v>26</v>
      </c>
      <c r="G237" s="3">
        <f ca="1">Main[[#This Row],[RefDate]]+$AB$1</f>
        <v>45465</v>
      </c>
      <c r="H237" s="3">
        <v>45107</v>
      </c>
      <c r="I237" s="1" t="str">
        <f>IF(Main[[#This Row],[RefLeft]]="","",Main[[#This Row],[RefLeft]]+$AB$1)</f>
        <v/>
      </c>
      <c r="K237" s="4">
        <v>4100</v>
      </c>
      <c r="L237">
        <v>5</v>
      </c>
      <c r="M237">
        <v>5</v>
      </c>
      <c r="N237">
        <v>4</v>
      </c>
      <c r="O237">
        <v>4</v>
      </c>
      <c r="P237">
        <v>5</v>
      </c>
      <c r="Q237">
        <v>5</v>
      </c>
      <c r="R237" s="5">
        <f>ROUND(SUM(Main[[#This Row],[Punctuality]:[Efficiency]])/6,1)</f>
        <v>4.7</v>
      </c>
    </row>
    <row r="238" spans="2:18" x14ac:dyDescent="0.3">
      <c r="B238" t="s">
        <v>242</v>
      </c>
      <c r="C238" t="s">
        <v>256</v>
      </c>
      <c r="D238" t="s">
        <v>261</v>
      </c>
      <c r="E238" s="3">
        <v>35808</v>
      </c>
      <c r="F238" s="2">
        <f ca="1">ROUNDDOWN(($T$1-Main[[#This Row],[Birth Date]])/365,0)</f>
        <v>26</v>
      </c>
      <c r="G238" s="3">
        <f ca="1">Main[[#This Row],[RefDate]]+$AB$1</f>
        <v>45469</v>
      </c>
      <c r="H238" s="3">
        <v>45111</v>
      </c>
      <c r="I238" s="1" t="str">
        <f>IF(Main[[#This Row],[RefLeft]]="","",Main[[#This Row],[RefLeft]]+$AB$1)</f>
        <v/>
      </c>
      <c r="K238" s="4">
        <v>2100</v>
      </c>
      <c r="L238">
        <v>5</v>
      </c>
      <c r="M238">
        <v>3</v>
      </c>
      <c r="N238">
        <v>2</v>
      </c>
      <c r="O238">
        <v>5</v>
      </c>
      <c r="P238">
        <v>5</v>
      </c>
      <c r="Q238">
        <v>5</v>
      </c>
      <c r="R238" s="5">
        <f>ROUND(SUM(Main[[#This Row],[Punctuality]:[Efficiency]])/6,1)</f>
        <v>4.2</v>
      </c>
    </row>
    <row r="239" spans="2:18" x14ac:dyDescent="0.3">
      <c r="B239" t="s">
        <v>243</v>
      </c>
      <c r="C239" t="s">
        <v>257</v>
      </c>
      <c r="D239" t="s">
        <v>260</v>
      </c>
      <c r="E239" s="3">
        <v>23880</v>
      </c>
      <c r="F239" s="2">
        <f ca="1">ROUNDDOWN(($T$1-Main[[#This Row],[Birth Date]])/365,0)</f>
        <v>59</v>
      </c>
      <c r="G239" s="3">
        <f ca="1">Main[[#This Row],[RefDate]]+$AB$1</f>
        <v>45478</v>
      </c>
      <c r="H239" s="3">
        <v>45120</v>
      </c>
      <c r="I239" s="1" t="str">
        <f>IF(Main[[#This Row],[RefLeft]]="","",Main[[#This Row],[RefLeft]]+$AB$1)</f>
        <v/>
      </c>
      <c r="K239" s="4">
        <v>4800</v>
      </c>
      <c r="L239">
        <v>5</v>
      </c>
      <c r="M239">
        <v>2</v>
      </c>
      <c r="N239">
        <v>5</v>
      </c>
      <c r="O239">
        <v>3</v>
      </c>
      <c r="P239">
        <v>4</v>
      </c>
      <c r="Q239">
        <v>5</v>
      </c>
      <c r="R239" s="5">
        <f>ROUND(SUM(Main[[#This Row],[Punctuality]:[Efficiency]])/6,1)</f>
        <v>4</v>
      </c>
    </row>
    <row r="240" spans="2:18" x14ac:dyDescent="0.3">
      <c r="B240" t="s">
        <v>244</v>
      </c>
      <c r="C240" t="s">
        <v>257</v>
      </c>
      <c r="D240" t="s">
        <v>261</v>
      </c>
      <c r="E240" s="3">
        <v>35923</v>
      </c>
      <c r="F240" s="2">
        <f ca="1">ROUNDDOWN(($T$1-Main[[#This Row],[Birth Date]])/365,0)</f>
        <v>26</v>
      </c>
      <c r="G240" s="3">
        <f ca="1">Main[[#This Row],[RefDate]]+$AB$1</f>
        <v>45494</v>
      </c>
      <c r="H240" s="3">
        <v>45136</v>
      </c>
      <c r="I240" s="1" t="str">
        <f>IF(Main[[#This Row],[RefLeft]]="","",Main[[#This Row],[RefLeft]]+$AB$1)</f>
        <v/>
      </c>
      <c r="K240" s="4">
        <v>5400</v>
      </c>
      <c r="L240">
        <v>5</v>
      </c>
      <c r="M240">
        <v>4</v>
      </c>
      <c r="N240">
        <v>5</v>
      </c>
      <c r="O240">
        <v>4</v>
      </c>
      <c r="P240">
        <v>4</v>
      </c>
      <c r="Q240">
        <v>3</v>
      </c>
      <c r="R240" s="5">
        <f>ROUND(SUM(Main[[#This Row],[Punctuality]:[Efficiency]])/6,1)</f>
        <v>4.2</v>
      </c>
    </row>
    <row r="241" spans="2:18" x14ac:dyDescent="0.3">
      <c r="B241" t="s">
        <v>245</v>
      </c>
      <c r="C241" t="s">
        <v>257</v>
      </c>
      <c r="D241" t="s">
        <v>260</v>
      </c>
      <c r="E241" s="3">
        <v>26398</v>
      </c>
      <c r="F241" s="2">
        <f ca="1">ROUNDDOWN(($T$1-Main[[#This Row],[Birth Date]])/365,0)</f>
        <v>52</v>
      </c>
      <c r="G241" s="3">
        <f ca="1">Main[[#This Row],[RefDate]]+$AB$1</f>
        <v>45497</v>
      </c>
      <c r="H241" s="3">
        <v>45139</v>
      </c>
      <c r="I241" s="1" t="str">
        <f>IF(Main[[#This Row],[RefLeft]]="","",Main[[#This Row],[RefLeft]]+$AB$1)</f>
        <v/>
      </c>
      <c r="K241" s="4">
        <v>5200</v>
      </c>
      <c r="L241">
        <v>5</v>
      </c>
      <c r="M241">
        <v>3</v>
      </c>
      <c r="N241">
        <v>5</v>
      </c>
      <c r="O241">
        <v>5</v>
      </c>
      <c r="P241">
        <v>5</v>
      </c>
      <c r="Q241">
        <v>5</v>
      </c>
      <c r="R241" s="5">
        <f>ROUND(SUM(Main[[#This Row],[Punctuality]:[Efficiency]])/6,1)</f>
        <v>4.7</v>
      </c>
    </row>
    <row r="242" spans="2:18" x14ac:dyDescent="0.3">
      <c r="B242" t="s">
        <v>246</v>
      </c>
      <c r="C242" t="s">
        <v>258</v>
      </c>
      <c r="D242" t="s">
        <v>260</v>
      </c>
      <c r="E242" s="3">
        <v>30599</v>
      </c>
      <c r="F242" s="2">
        <f ca="1">ROUNDDOWN(($T$1-Main[[#This Row],[Birth Date]])/365,0)</f>
        <v>41</v>
      </c>
      <c r="G242" s="3">
        <f ca="1">Main[[#This Row],[RefDate]]+$AB$1</f>
        <v>45512</v>
      </c>
      <c r="H242" s="3">
        <v>45154</v>
      </c>
      <c r="I242" s="1" t="str">
        <f>IF(Main[[#This Row],[RefLeft]]="","",Main[[#This Row],[RefLeft]]+$AB$1)</f>
        <v/>
      </c>
      <c r="K242" s="4">
        <v>4700</v>
      </c>
      <c r="L242">
        <v>4</v>
      </c>
      <c r="M242">
        <v>4</v>
      </c>
      <c r="N242">
        <v>3</v>
      </c>
      <c r="O242">
        <v>3</v>
      </c>
      <c r="P242">
        <v>5</v>
      </c>
      <c r="Q242">
        <v>5</v>
      </c>
      <c r="R242" s="5">
        <f>ROUND(SUM(Main[[#This Row],[Punctuality]:[Efficiency]])/6,1)</f>
        <v>4</v>
      </c>
    </row>
    <row r="243" spans="2:18" x14ac:dyDescent="0.3">
      <c r="B243" t="s">
        <v>247</v>
      </c>
      <c r="C243" t="s">
        <v>258</v>
      </c>
      <c r="D243" t="s">
        <v>261</v>
      </c>
      <c r="E243" s="3">
        <v>30534</v>
      </c>
      <c r="F243" s="2">
        <f ca="1">ROUNDDOWN(($T$1-Main[[#This Row],[Birth Date]])/365,0)</f>
        <v>41</v>
      </c>
      <c r="G243" s="3">
        <f ca="1">Main[[#This Row],[RefDate]]+$AB$1</f>
        <v>45531</v>
      </c>
      <c r="H243" s="3">
        <v>45173</v>
      </c>
      <c r="I243" s="1" t="str">
        <f>IF(Main[[#This Row],[RefLeft]]="","",Main[[#This Row],[RefLeft]]+$AB$1)</f>
        <v/>
      </c>
      <c r="K243" s="4">
        <v>3100</v>
      </c>
      <c r="L243">
        <v>5</v>
      </c>
      <c r="M243">
        <v>5</v>
      </c>
      <c r="N243">
        <v>5</v>
      </c>
      <c r="O243">
        <v>4</v>
      </c>
      <c r="P243">
        <v>4</v>
      </c>
      <c r="Q243">
        <v>5</v>
      </c>
      <c r="R243" s="5">
        <f>ROUND(SUM(Main[[#This Row],[Punctuality]:[Efficiency]])/6,1)</f>
        <v>4.7</v>
      </c>
    </row>
    <row r="244" spans="2:18" x14ac:dyDescent="0.3">
      <c r="B244" t="s">
        <v>248</v>
      </c>
      <c r="C244" t="s">
        <v>257</v>
      </c>
      <c r="D244" t="s">
        <v>261</v>
      </c>
      <c r="E244" s="3">
        <v>31944</v>
      </c>
      <c r="F244" s="2">
        <f ca="1">ROUNDDOWN(($T$1-Main[[#This Row],[Birth Date]])/365,0)</f>
        <v>37</v>
      </c>
      <c r="G244" s="3">
        <f ca="1">Main[[#This Row],[RefDate]]+$AB$1</f>
        <v>45534</v>
      </c>
      <c r="H244" s="3">
        <v>45176</v>
      </c>
      <c r="I244" s="1" t="str">
        <f>IF(Main[[#This Row],[RefLeft]]="","",Main[[#This Row],[RefLeft]]+$AB$1)</f>
        <v/>
      </c>
      <c r="K244" s="4">
        <v>3600</v>
      </c>
      <c r="L244">
        <v>5</v>
      </c>
      <c r="M244">
        <v>3</v>
      </c>
      <c r="N244">
        <v>5</v>
      </c>
      <c r="O244">
        <v>4</v>
      </c>
      <c r="P244">
        <v>4</v>
      </c>
      <c r="Q244">
        <v>5</v>
      </c>
      <c r="R244" s="5">
        <f>ROUND(SUM(Main[[#This Row],[Punctuality]:[Efficiency]])/6,1)</f>
        <v>4.3</v>
      </c>
    </row>
    <row r="245" spans="2:18" x14ac:dyDescent="0.3">
      <c r="B245" t="s">
        <v>249</v>
      </c>
      <c r="C245" t="s">
        <v>258</v>
      </c>
      <c r="D245" t="s">
        <v>260</v>
      </c>
      <c r="E245" s="3">
        <v>24688</v>
      </c>
      <c r="F245" s="2">
        <f ca="1">ROUNDDOWN(($T$1-Main[[#This Row],[Birth Date]])/365,0)</f>
        <v>57</v>
      </c>
      <c r="G245" s="3">
        <f ca="1">Main[[#This Row],[RefDate]]+$AB$1</f>
        <v>45542</v>
      </c>
      <c r="H245" s="3">
        <v>45184</v>
      </c>
      <c r="I245" s="1" t="str">
        <f>IF(Main[[#This Row],[RefLeft]]="","",Main[[#This Row],[RefLeft]]+$AB$1)</f>
        <v/>
      </c>
      <c r="K245" s="4">
        <v>1900</v>
      </c>
      <c r="L245">
        <v>5</v>
      </c>
      <c r="M245">
        <v>5</v>
      </c>
      <c r="N245">
        <v>4</v>
      </c>
      <c r="O245">
        <v>4</v>
      </c>
      <c r="P245">
        <v>5</v>
      </c>
      <c r="Q245">
        <v>5</v>
      </c>
      <c r="R245" s="5">
        <f>ROUND(SUM(Main[[#This Row],[Punctuality]:[Efficiency]])/6,1)</f>
        <v>4.7</v>
      </c>
    </row>
    <row r="246" spans="2:18" x14ac:dyDescent="0.3">
      <c r="B246" t="s">
        <v>250</v>
      </c>
      <c r="C246" t="s">
        <v>256</v>
      </c>
      <c r="D246" t="s">
        <v>260</v>
      </c>
      <c r="E246" s="3">
        <v>36105</v>
      </c>
      <c r="F246" s="2">
        <f ca="1">ROUNDDOWN(($T$1-Main[[#This Row],[Birth Date]])/365,0)</f>
        <v>26</v>
      </c>
      <c r="G246" s="3">
        <f ca="1">Main[[#This Row],[RefDate]]+$AB$1</f>
        <v>45545</v>
      </c>
      <c r="H246" s="3">
        <v>45187</v>
      </c>
      <c r="I246" s="1" t="str">
        <f>IF(Main[[#This Row],[RefLeft]]="","",Main[[#This Row],[RefLeft]]+$AB$1)</f>
        <v/>
      </c>
      <c r="K246" s="4">
        <v>4800</v>
      </c>
      <c r="L246">
        <v>2</v>
      </c>
      <c r="M246">
        <v>5</v>
      </c>
      <c r="N246">
        <v>2</v>
      </c>
      <c r="O246">
        <v>5</v>
      </c>
      <c r="P246">
        <v>4</v>
      </c>
      <c r="Q246">
        <v>5</v>
      </c>
      <c r="R246" s="5">
        <f>ROUND(SUM(Main[[#This Row],[Punctuality]:[Efficiency]])/6,1)</f>
        <v>3.8</v>
      </c>
    </row>
    <row r="247" spans="2:18" x14ac:dyDescent="0.3">
      <c r="B247" t="s">
        <v>251</v>
      </c>
      <c r="C247" t="s">
        <v>255</v>
      </c>
      <c r="D247" t="s">
        <v>261</v>
      </c>
      <c r="E247" s="3">
        <v>23731</v>
      </c>
      <c r="F247" s="2">
        <f ca="1">ROUNDDOWN(($T$1-Main[[#This Row],[Birth Date]])/365,0)</f>
        <v>59</v>
      </c>
      <c r="G247" s="3">
        <f ca="1">Main[[#This Row],[RefDate]]+$AB$1</f>
        <v>45547</v>
      </c>
      <c r="H247" s="3">
        <v>45189</v>
      </c>
      <c r="I247" s="1" t="str">
        <f>IF(Main[[#This Row],[RefLeft]]="","",Main[[#This Row],[RefLeft]]+$AB$1)</f>
        <v/>
      </c>
      <c r="K247" s="4">
        <v>2300</v>
      </c>
      <c r="L247">
        <v>5</v>
      </c>
      <c r="M247">
        <v>4</v>
      </c>
      <c r="N247">
        <v>4</v>
      </c>
      <c r="O247">
        <v>5</v>
      </c>
      <c r="P247">
        <v>5</v>
      </c>
      <c r="Q247">
        <v>5</v>
      </c>
      <c r="R247" s="5">
        <f>ROUND(SUM(Main[[#This Row],[Punctuality]:[Efficiency]])/6,1)</f>
        <v>4.7</v>
      </c>
    </row>
    <row r="248" spans="2:18" x14ac:dyDescent="0.3">
      <c r="B248" t="s">
        <v>252</v>
      </c>
      <c r="C248" t="s">
        <v>255</v>
      </c>
      <c r="D248" t="s">
        <v>261</v>
      </c>
      <c r="E248" s="3">
        <v>27448</v>
      </c>
      <c r="F248" s="2">
        <f ca="1">ROUNDDOWN(($T$1-Main[[#This Row],[Birth Date]])/365,0)</f>
        <v>49</v>
      </c>
      <c r="G248" s="3">
        <f ca="1">Main[[#This Row],[RefDate]]+$AB$1</f>
        <v>45548</v>
      </c>
      <c r="H248" s="3">
        <v>45190</v>
      </c>
      <c r="I248" s="1" t="str">
        <f>IF(Main[[#This Row],[RefLeft]]="","",Main[[#This Row],[RefLeft]]+$AB$1)</f>
        <v/>
      </c>
      <c r="K248" s="4">
        <v>2700</v>
      </c>
      <c r="L248">
        <v>4</v>
      </c>
      <c r="M248">
        <v>3</v>
      </c>
      <c r="N248">
        <v>4</v>
      </c>
      <c r="O248">
        <v>4</v>
      </c>
      <c r="P248">
        <v>4</v>
      </c>
      <c r="Q248">
        <v>5</v>
      </c>
      <c r="R248" s="5">
        <f>ROUND(SUM(Main[[#This Row],[Punctuality]:[Efficiency]])/6,1)</f>
        <v>4</v>
      </c>
    </row>
    <row r="249" spans="2:18" x14ac:dyDescent="0.3">
      <c r="B249" t="s">
        <v>253</v>
      </c>
      <c r="C249" t="s">
        <v>256</v>
      </c>
      <c r="D249" t="s">
        <v>261</v>
      </c>
      <c r="E249" s="3">
        <v>28523</v>
      </c>
      <c r="F249" s="2">
        <f ca="1">ROUNDDOWN(($T$1-Main[[#This Row],[Birth Date]])/365,0)</f>
        <v>46</v>
      </c>
      <c r="G249" s="3">
        <f ca="1">Main[[#This Row],[RefDate]]+$AB$1</f>
        <v>45559</v>
      </c>
      <c r="H249" s="3">
        <v>45201</v>
      </c>
      <c r="I249" s="1" t="str">
        <f>IF(Main[[#This Row],[RefLeft]]="","",Main[[#This Row],[RefLeft]]+$AB$1)</f>
        <v/>
      </c>
      <c r="K249" s="4">
        <v>3200</v>
      </c>
      <c r="L249">
        <v>4</v>
      </c>
      <c r="M249">
        <v>4</v>
      </c>
      <c r="N249">
        <v>3</v>
      </c>
      <c r="O249">
        <v>3</v>
      </c>
      <c r="P249">
        <v>4</v>
      </c>
      <c r="Q249">
        <v>5</v>
      </c>
      <c r="R249" s="5">
        <f>ROUND(SUM(Main[[#This Row],[Punctuality]:[Efficiency]])/6,1)</f>
        <v>3.8</v>
      </c>
    </row>
    <row r="250" spans="2:18" x14ac:dyDescent="0.3">
      <c r="B250" t="s">
        <v>254</v>
      </c>
      <c r="C250" t="s">
        <v>258</v>
      </c>
      <c r="D250" t="s">
        <v>261</v>
      </c>
      <c r="E250" s="3">
        <v>30076</v>
      </c>
      <c r="F250" s="2">
        <f ca="1">ROUNDDOWN(($T$1-Main[[#This Row],[Birth Date]])/365,0)</f>
        <v>42</v>
      </c>
      <c r="G250" s="3">
        <f ca="1">Main[[#This Row],[RefDate]]+$AB$1</f>
        <v>45579</v>
      </c>
      <c r="H250" s="3">
        <v>45221</v>
      </c>
      <c r="I250" s="1" t="str">
        <f>IF(Main[[#This Row],[RefLeft]]="","",Main[[#This Row],[RefLeft]]+$AB$1)</f>
        <v/>
      </c>
      <c r="K250" s="4">
        <v>3500</v>
      </c>
      <c r="L250">
        <v>5</v>
      </c>
      <c r="M250">
        <v>5</v>
      </c>
      <c r="N250">
        <v>4</v>
      </c>
      <c r="O250">
        <v>4</v>
      </c>
      <c r="P250">
        <v>4</v>
      </c>
      <c r="Q250">
        <v>5</v>
      </c>
      <c r="R250" s="5">
        <f>ROUND(SUM(Main[[#This Row],[Punctuality]:[Efficiency]])/6,1)</f>
        <v>4.5</v>
      </c>
    </row>
    <row r="251" spans="2:18" x14ac:dyDescent="0.3">
      <c r="B251" t="s">
        <v>286</v>
      </c>
      <c r="C251" t="s">
        <v>256</v>
      </c>
      <c r="D251" t="s">
        <v>261</v>
      </c>
      <c r="E251" s="3">
        <v>30076</v>
      </c>
      <c r="F251" s="2">
        <f ca="1">ROUNDDOWN(($T$1-Main[[#This Row],[Birth Date]])/365,0)</f>
        <v>42</v>
      </c>
      <c r="G251" s="3">
        <f ca="1">Main[[#This Row],[RefDate]]+$AB$1</f>
        <v>45585</v>
      </c>
      <c r="H251" s="3">
        <v>45227</v>
      </c>
      <c r="I251" s="1" t="str">
        <f>IF(Main[[#This Row],[RefLeft]]="","",Main[[#This Row],[RefLeft]]+$AB$1)</f>
        <v/>
      </c>
      <c r="K251" s="4">
        <v>4200</v>
      </c>
      <c r="L251">
        <v>4</v>
      </c>
      <c r="M251">
        <v>2</v>
      </c>
      <c r="N251">
        <v>1</v>
      </c>
      <c r="O251">
        <v>2</v>
      </c>
      <c r="P251">
        <v>3</v>
      </c>
      <c r="Q251">
        <v>5</v>
      </c>
      <c r="R251" s="5">
        <f>ROUND(SUM(Main[[#This Row],[Punctuality]:[Efficiency]])/6,1)</f>
        <v>2.8</v>
      </c>
    </row>
    <row r="252" spans="2:18" x14ac:dyDescent="0.3">
      <c r="B252" t="s">
        <v>287</v>
      </c>
      <c r="C252" t="s">
        <v>255</v>
      </c>
      <c r="D252" t="s">
        <v>261</v>
      </c>
      <c r="E252" s="3">
        <v>30076</v>
      </c>
      <c r="F252" s="2">
        <f ca="1">ROUNDDOWN(($T$1-Main[[#This Row],[Birth Date]])/365,0)</f>
        <v>42</v>
      </c>
      <c r="G252" s="3">
        <f ca="1">Main[[#This Row],[RefDate]]+$AB$1</f>
        <v>45593</v>
      </c>
      <c r="H252" s="3">
        <v>45235</v>
      </c>
      <c r="I252" s="1" t="str">
        <f>IF(Main[[#This Row],[RefLeft]]="","",Main[[#This Row],[RefLeft]]+$AB$1)</f>
        <v/>
      </c>
      <c r="K252" s="4">
        <v>4400</v>
      </c>
      <c r="L252">
        <v>4</v>
      </c>
      <c r="M252">
        <v>1</v>
      </c>
      <c r="N252">
        <v>3</v>
      </c>
      <c r="O252">
        <v>5</v>
      </c>
      <c r="P252">
        <v>4</v>
      </c>
      <c r="Q252">
        <v>3</v>
      </c>
      <c r="R252" s="5">
        <f>ROUND(SUM(Main[[#This Row],[Punctuality]:[Efficiency]])/6,1)</f>
        <v>3.3</v>
      </c>
    </row>
  </sheetData>
  <sortState xmlns:xlrd2="http://schemas.microsoft.com/office/spreadsheetml/2017/richdata2" ref="V216:V252">
    <sortCondition ref="V216:V252"/>
  </sortState>
  <phoneticPr fontId="3" type="noConversion"/>
  <conditionalFormatting sqref="B11:R252">
    <cfRule type="expression" dxfId="2" priority="4">
      <formula>$I11&lt;&gt;0</formula>
    </cfRule>
  </conditionalFormatting>
  <conditionalFormatting sqref="T1:T2">
    <cfRule type="expression" dxfId="1" priority="3">
      <formula>$I1&lt;&gt;0</formula>
    </cfRule>
  </conditionalFormatting>
  <conditionalFormatting sqref="AA1">
    <cfRule type="expression" dxfId="0" priority="1">
      <formula>$I1&lt;&gt;0</formula>
    </cfRule>
  </conditionalFormatting>
  <dataValidations count="1">
    <dataValidation type="list" allowBlank="1" showInputMessage="1" showErrorMessage="1" sqref="C11:C252" xr:uid="{045C81AF-811D-4F71-8877-D194A2764353}">
      <formula1>INDIRECT("Departments[Departments]")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69B2-D891-470B-8316-80D6F95562A1}">
  <dimension ref="B1:F27"/>
  <sheetViews>
    <sheetView workbookViewId="0"/>
  </sheetViews>
  <sheetFormatPr defaultRowHeight="14.4" x14ac:dyDescent="0.3"/>
  <cols>
    <col min="1" max="1" width="3.21875" style="19" customWidth="1"/>
    <col min="2" max="2" width="21.5546875" style="24" customWidth="1"/>
    <col min="3" max="3" width="16.88671875" style="24" customWidth="1"/>
    <col min="4" max="4" width="9" style="21" customWidth="1"/>
    <col min="5" max="5" width="14.33203125" style="21" customWidth="1"/>
    <col min="6" max="6" width="25.6640625" style="24" customWidth="1"/>
    <col min="7" max="16384" width="8.88671875" style="19"/>
  </cols>
  <sheetData>
    <row r="1" spans="2:6" x14ac:dyDescent="0.3">
      <c r="B1" s="54" t="s">
        <v>315</v>
      </c>
      <c r="C1" s="54"/>
      <c r="D1" s="54"/>
      <c r="E1" s="54"/>
      <c r="F1" s="54"/>
    </row>
    <row r="2" spans="2:6" x14ac:dyDescent="0.3">
      <c r="F2" s="52" t="s">
        <v>374</v>
      </c>
    </row>
    <row r="3" spans="2:6" ht="18.600000000000001" customHeight="1" x14ac:dyDescent="0.3">
      <c r="B3" s="27" t="s">
        <v>288</v>
      </c>
      <c r="C3" s="28" t="s">
        <v>1</v>
      </c>
      <c r="D3" s="29" t="s">
        <v>14</v>
      </c>
      <c r="E3" s="29" t="s">
        <v>289</v>
      </c>
      <c r="F3" s="30" t="s">
        <v>290</v>
      </c>
    </row>
    <row r="4" spans="2:6" ht="16.05" customHeight="1" x14ac:dyDescent="0.3">
      <c r="B4" s="25" t="s">
        <v>233</v>
      </c>
      <c r="C4" s="23" t="s">
        <v>256</v>
      </c>
      <c r="D4" s="9" t="s">
        <v>261</v>
      </c>
      <c r="E4" s="22">
        <v>45070</v>
      </c>
      <c r="F4" s="26" t="s">
        <v>291</v>
      </c>
    </row>
    <row r="5" spans="2:6" ht="16.05" customHeight="1" x14ac:dyDescent="0.3">
      <c r="B5" s="25" t="s">
        <v>234</v>
      </c>
      <c r="C5" s="23" t="s">
        <v>256</v>
      </c>
      <c r="D5" s="9" t="s">
        <v>261</v>
      </c>
      <c r="E5" s="22">
        <v>45081</v>
      </c>
      <c r="F5" s="26" t="s">
        <v>292</v>
      </c>
    </row>
    <row r="6" spans="2:6" ht="16.05" customHeight="1" x14ac:dyDescent="0.3">
      <c r="B6" s="25" t="s">
        <v>235</v>
      </c>
      <c r="C6" s="23" t="s">
        <v>257</v>
      </c>
      <c r="D6" s="9" t="s">
        <v>261</v>
      </c>
      <c r="E6" s="22">
        <v>45083</v>
      </c>
      <c r="F6" s="26" t="s">
        <v>293</v>
      </c>
    </row>
    <row r="7" spans="2:6" ht="16.05" customHeight="1" x14ac:dyDescent="0.3">
      <c r="B7" s="25" t="s">
        <v>236</v>
      </c>
      <c r="C7" s="23" t="s">
        <v>255</v>
      </c>
      <c r="D7" s="9" t="s">
        <v>261</v>
      </c>
      <c r="E7" s="22">
        <v>45085</v>
      </c>
      <c r="F7" s="26" t="s">
        <v>294</v>
      </c>
    </row>
    <row r="8" spans="2:6" ht="16.05" customHeight="1" x14ac:dyDescent="0.3">
      <c r="B8" s="25" t="s">
        <v>237</v>
      </c>
      <c r="C8" s="23" t="s">
        <v>255</v>
      </c>
      <c r="D8" s="9" t="s">
        <v>260</v>
      </c>
      <c r="E8" s="22">
        <v>45091</v>
      </c>
      <c r="F8" s="26" t="s">
        <v>295</v>
      </c>
    </row>
    <row r="9" spans="2:6" ht="16.05" customHeight="1" x14ac:dyDescent="0.3">
      <c r="B9" s="25" t="s">
        <v>238</v>
      </c>
      <c r="C9" s="23" t="s">
        <v>258</v>
      </c>
      <c r="D9" s="9" t="s">
        <v>260</v>
      </c>
      <c r="E9" s="22">
        <v>45092</v>
      </c>
      <c r="F9" s="26" t="s">
        <v>296</v>
      </c>
    </row>
    <row r="10" spans="2:6" ht="16.05" customHeight="1" x14ac:dyDescent="0.3">
      <c r="B10" s="25" t="s">
        <v>239</v>
      </c>
      <c r="C10" s="23" t="s">
        <v>258</v>
      </c>
      <c r="D10" s="9" t="s">
        <v>261</v>
      </c>
      <c r="E10" s="22">
        <v>45093</v>
      </c>
      <c r="F10" s="26" t="s">
        <v>297</v>
      </c>
    </row>
    <row r="11" spans="2:6" ht="16.05" customHeight="1" x14ac:dyDescent="0.3">
      <c r="B11" s="25" t="s">
        <v>240</v>
      </c>
      <c r="C11" s="23" t="s">
        <v>258</v>
      </c>
      <c r="D11" s="9" t="s">
        <v>261</v>
      </c>
      <c r="E11" s="22">
        <v>45096</v>
      </c>
      <c r="F11" s="26" t="s">
        <v>298</v>
      </c>
    </row>
    <row r="12" spans="2:6" ht="16.05" customHeight="1" x14ac:dyDescent="0.3">
      <c r="B12" s="25" t="s">
        <v>241</v>
      </c>
      <c r="C12" s="23" t="s">
        <v>257</v>
      </c>
      <c r="D12" s="9" t="s">
        <v>260</v>
      </c>
      <c r="E12" s="22">
        <v>45107</v>
      </c>
      <c r="F12" s="26" t="s">
        <v>299</v>
      </c>
    </row>
    <row r="13" spans="2:6" ht="16.05" customHeight="1" x14ac:dyDescent="0.3">
      <c r="B13" s="25" t="s">
        <v>242</v>
      </c>
      <c r="C13" s="23" t="s">
        <v>256</v>
      </c>
      <c r="D13" s="9" t="s">
        <v>261</v>
      </c>
      <c r="E13" s="22">
        <v>45111</v>
      </c>
      <c r="F13" s="26" t="s">
        <v>300</v>
      </c>
    </row>
    <row r="14" spans="2:6" ht="16.05" customHeight="1" x14ac:dyDescent="0.3">
      <c r="B14" s="25" t="s">
        <v>243</v>
      </c>
      <c r="C14" s="23" t="s">
        <v>257</v>
      </c>
      <c r="D14" s="9" t="s">
        <v>260</v>
      </c>
      <c r="E14" s="22">
        <v>45120</v>
      </c>
      <c r="F14" s="26" t="s">
        <v>301</v>
      </c>
    </row>
    <row r="15" spans="2:6" ht="16.05" customHeight="1" x14ac:dyDescent="0.3">
      <c r="B15" s="25" t="s">
        <v>244</v>
      </c>
      <c r="C15" s="23" t="s">
        <v>257</v>
      </c>
      <c r="D15" s="9" t="s">
        <v>261</v>
      </c>
      <c r="E15" s="22">
        <v>45136</v>
      </c>
      <c r="F15" s="26" t="s">
        <v>302</v>
      </c>
    </row>
    <row r="16" spans="2:6" ht="16.05" customHeight="1" x14ac:dyDescent="0.3">
      <c r="B16" s="25" t="s">
        <v>245</v>
      </c>
      <c r="C16" s="23" t="s">
        <v>257</v>
      </c>
      <c r="D16" s="9" t="s">
        <v>260</v>
      </c>
      <c r="E16" s="22">
        <v>45139</v>
      </c>
      <c r="F16" s="26" t="s">
        <v>303</v>
      </c>
    </row>
    <row r="17" spans="2:6" ht="16.05" customHeight="1" x14ac:dyDescent="0.3">
      <c r="B17" s="25" t="s">
        <v>246</v>
      </c>
      <c r="C17" s="23" t="s">
        <v>258</v>
      </c>
      <c r="D17" s="9" t="s">
        <v>260</v>
      </c>
      <c r="E17" s="22">
        <v>45154</v>
      </c>
      <c r="F17" s="26" t="s">
        <v>304</v>
      </c>
    </row>
    <row r="18" spans="2:6" ht="16.05" customHeight="1" x14ac:dyDescent="0.3">
      <c r="B18" s="25" t="s">
        <v>247</v>
      </c>
      <c r="C18" s="23" t="s">
        <v>258</v>
      </c>
      <c r="D18" s="9" t="s">
        <v>261</v>
      </c>
      <c r="E18" s="22">
        <v>45173</v>
      </c>
      <c r="F18" s="26" t="s">
        <v>305</v>
      </c>
    </row>
    <row r="19" spans="2:6" ht="16.05" customHeight="1" x14ac:dyDescent="0.3">
      <c r="B19" s="25" t="s">
        <v>248</v>
      </c>
      <c r="C19" s="23" t="s">
        <v>257</v>
      </c>
      <c r="D19" s="9" t="s">
        <v>261</v>
      </c>
      <c r="E19" s="22">
        <v>45176</v>
      </c>
      <c r="F19" s="26" t="s">
        <v>306</v>
      </c>
    </row>
    <row r="20" spans="2:6" ht="16.05" customHeight="1" x14ac:dyDescent="0.3">
      <c r="B20" s="25" t="s">
        <v>249</v>
      </c>
      <c r="C20" s="23" t="s">
        <v>258</v>
      </c>
      <c r="D20" s="9" t="s">
        <v>260</v>
      </c>
      <c r="E20" s="22">
        <v>45184</v>
      </c>
      <c r="F20" s="26" t="s">
        <v>307</v>
      </c>
    </row>
    <row r="21" spans="2:6" ht="16.05" customHeight="1" x14ac:dyDescent="0.3">
      <c r="B21" s="25" t="s">
        <v>250</v>
      </c>
      <c r="C21" s="23" t="s">
        <v>256</v>
      </c>
      <c r="D21" s="9" t="s">
        <v>260</v>
      </c>
      <c r="E21" s="22">
        <v>45187</v>
      </c>
      <c r="F21" s="26" t="s">
        <v>308</v>
      </c>
    </row>
    <row r="22" spans="2:6" ht="16.05" customHeight="1" x14ac:dyDescent="0.3">
      <c r="B22" s="25" t="s">
        <v>251</v>
      </c>
      <c r="C22" s="23" t="s">
        <v>255</v>
      </c>
      <c r="D22" s="9" t="s">
        <v>261</v>
      </c>
      <c r="E22" s="22">
        <v>45189</v>
      </c>
      <c r="F22" s="26" t="s">
        <v>309</v>
      </c>
    </row>
    <row r="23" spans="2:6" ht="16.05" customHeight="1" x14ac:dyDescent="0.3">
      <c r="B23" s="25" t="s">
        <v>252</v>
      </c>
      <c r="C23" s="23" t="s">
        <v>255</v>
      </c>
      <c r="D23" s="9" t="s">
        <v>261</v>
      </c>
      <c r="E23" s="22">
        <v>45190</v>
      </c>
      <c r="F23" s="26" t="s">
        <v>310</v>
      </c>
    </row>
    <row r="24" spans="2:6" ht="16.05" customHeight="1" x14ac:dyDescent="0.3">
      <c r="B24" s="25" t="s">
        <v>253</v>
      </c>
      <c r="C24" s="23" t="s">
        <v>256</v>
      </c>
      <c r="D24" s="9" t="s">
        <v>261</v>
      </c>
      <c r="E24" s="22">
        <v>45201</v>
      </c>
      <c r="F24" s="26" t="s">
        <v>311</v>
      </c>
    </row>
    <row r="25" spans="2:6" ht="16.05" customHeight="1" x14ac:dyDescent="0.3">
      <c r="B25" s="25" t="s">
        <v>254</v>
      </c>
      <c r="C25" s="23" t="s">
        <v>258</v>
      </c>
      <c r="D25" s="9" t="s">
        <v>261</v>
      </c>
      <c r="E25" s="22">
        <v>45221</v>
      </c>
      <c r="F25" s="26" t="s">
        <v>312</v>
      </c>
    </row>
    <row r="26" spans="2:6" ht="16.05" customHeight="1" x14ac:dyDescent="0.3">
      <c r="B26" s="25" t="s">
        <v>286</v>
      </c>
      <c r="C26" s="23" t="s">
        <v>256</v>
      </c>
      <c r="D26" s="9" t="s">
        <v>261</v>
      </c>
      <c r="E26" s="22">
        <v>45227</v>
      </c>
      <c r="F26" s="26" t="s">
        <v>313</v>
      </c>
    </row>
    <row r="27" spans="2:6" ht="16.05" customHeight="1" x14ac:dyDescent="0.3">
      <c r="B27" s="31" t="s">
        <v>287</v>
      </c>
      <c r="C27" s="32" t="s">
        <v>255</v>
      </c>
      <c r="D27" s="33" t="s">
        <v>261</v>
      </c>
      <c r="E27" s="34">
        <v>45235</v>
      </c>
      <c r="F27" s="35" t="s">
        <v>314</v>
      </c>
    </row>
  </sheetData>
  <mergeCells count="1">
    <mergeCell ref="B1:F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3198E-03D2-4762-A665-5BE1F1615932}">
  <dimension ref="B1:E12"/>
  <sheetViews>
    <sheetView workbookViewId="0"/>
  </sheetViews>
  <sheetFormatPr defaultRowHeight="14.4" x14ac:dyDescent="0.3"/>
  <cols>
    <col min="1" max="1" width="3" customWidth="1"/>
    <col min="2" max="2" width="18.33203125" customWidth="1"/>
    <col min="3" max="3" width="12.44140625" customWidth="1"/>
    <col min="4" max="4" width="20.77734375" style="20" customWidth="1"/>
    <col min="5" max="5" width="32.88671875" customWidth="1"/>
  </cols>
  <sheetData>
    <row r="1" spans="2:5" x14ac:dyDescent="0.3">
      <c r="B1" s="54" t="s">
        <v>328</v>
      </c>
      <c r="C1" s="54"/>
      <c r="D1" s="54"/>
      <c r="E1" s="54"/>
    </row>
    <row r="2" spans="2:5" x14ac:dyDescent="0.3">
      <c r="B2" s="24"/>
      <c r="C2" s="21"/>
      <c r="D2" s="21"/>
      <c r="E2" s="52" t="s">
        <v>373</v>
      </c>
    </row>
    <row r="3" spans="2:5" ht="43.8" customHeight="1" x14ac:dyDescent="0.3">
      <c r="B3" s="39" t="s">
        <v>337</v>
      </c>
      <c r="C3" s="40" t="s">
        <v>327</v>
      </c>
      <c r="D3" s="29" t="s">
        <v>316</v>
      </c>
      <c r="E3" s="30" t="s">
        <v>317</v>
      </c>
    </row>
    <row r="4" spans="2:5" ht="46.2" customHeight="1" x14ac:dyDescent="0.3">
      <c r="B4" s="36" t="s">
        <v>329</v>
      </c>
      <c r="C4" s="9">
        <v>25</v>
      </c>
      <c r="D4" s="22" t="s">
        <v>318</v>
      </c>
      <c r="E4" s="37" t="s">
        <v>338</v>
      </c>
    </row>
    <row r="5" spans="2:5" ht="46.2" customHeight="1" x14ac:dyDescent="0.3">
      <c r="B5" s="36" t="s">
        <v>330</v>
      </c>
      <c r="C5" s="9">
        <v>12</v>
      </c>
      <c r="D5" s="22" t="s">
        <v>319</v>
      </c>
      <c r="E5" s="38" t="s">
        <v>339</v>
      </c>
    </row>
    <row r="6" spans="2:5" ht="43.2" x14ac:dyDescent="0.3">
      <c r="B6" s="36" t="s">
        <v>331</v>
      </c>
      <c r="C6" s="9">
        <v>26</v>
      </c>
      <c r="D6" s="22" t="s">
        <v>320</v>
      </c>
      <c r="E6" s="38" t="s">
        <v>340</v>
      </c>
    </row>
    <row r="7" spans="2:5" ht="43.2" x14ac:dyDescent="0.3">
      <c r="B7" s="36" t="s">
        <v>332</v>
      </c>
      <c r="C7" s="9">
        <v>27</v>
      </c>
      <c r="D7" s="22" t="s">
        <v>321</v>
      </c>
      <c r="E7" s="38" t="s">
        <v>341</v>
      </c>
    </row>
    <row r="8" spans="2:5" ht="45.6" customHeight="1" x14ac:dyDescent="0.3">
      <c r="B8" s="36" t="s">
        <v>333</v>
      </c>
      <c r="C8" s="9">
        <v>28</v>
      </c>
      <c r="D8" s="22" t="s">
        <v>322</v>
      </c>
      <c r="E8" s="38" t="s">
        <v>342</v>
      </c>
    </row>
    <row r="9" spans="2:5" ht="43.2" x14ac:dyDescent="0.3">
      <c r="B9" s="36" t="s">
        <v>334</v>
      </c>
      <c r="C9" s="9">
        <v>29</v>
      </c>
      <c r="D9" s="22" t="s">
        <v>323</v>
      </c>
      <c r="E9" s="38" t="s">
        <v>343</v>
      </c>
    </row>
    <row r="10" spans="2:5" ht="45.6" customHeight="1" x14ac:dyDescent="0.3">
      <c r="B10" s="36" t="s">
        <v>335</v>
      </c>
      <c r="C10" s="9">
        <v>30</v>
      </c>
      <c r="D10" s="22" t="s">
        <v>324</v>
      </c>
      <c r="E10" s="38" t="s">
        <v>344</v>
      </c>
    </row>
    <row r="11" spans="2:5" ht="43.2" x14ac:dyDescent="0.3">
      <c r="B11" s="36" t="s">
        <v>330</v>
      </c>
      <c r="C11" s="9">
        <v>31</v>
      </c>
      <c r="D11" s="22" t="s">
        <v>325</v>
      </c>
      <c r="E11" s="38" t="s">
        <v>345</v>
      </c>
    </row>
    <row r="12" spans="2:5" ht="43.2" x14ac:dyDescent="0.3">
      <c r="B12" s="41" t="s">
        <v>336</v>
      </c>
      <c r="C12" s="33">
        <v>32</v>
      </c>
      <c r="D12" s="34" t="s">
        <v>326</v>
      </c>
      <c r="E12" s="42" t="s">
        <v>346</v>
      </c>
    </row>
  </sheetData>
  <mergeCells count="1">
    <mergeCell ref="B1:E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8C51-FBF9-4288-A5C6-3BE2DD4CF027}">
  <dimension ref="B1:E9"/>
  <sheetViews>
    <sheetView workbookViewId="0"/>
  </sheetViews>
  <sheetFormatPr defaultRowHeight="14.4" x14ac:dyDescent="0.3"/>
  <cols>
    <col min="1" max="1" width="3.109375" customWidth="1"/>
    <col min="2" max="2" width="19.44140625" style="24" customWidth="1"/>
    <col min="3" max="3" width="16.44140625" style="21" customWidth="1"/>
    <col min="4" max="4" width="29.88671875" style="24" customWidth="1"/>
    <col min="5" max="5" width="19" style="21" customWidth="1"/>
  </cols>
  <sheetData>
    <row r="1" spans="2:5" x14ac:dyDescent="0.3">
      <c r="B1" s="54" t="s">
        <v>371</v>
      </c>
      <c r="C1" s="54"/>
      <c r="D1" s="54"/>
      <c r="E1" s="54"/>
    </row>
    <row r="2" spans="2:5" x14ac:dyDescent="0.3">
      <c r="E2" s="51" t="s">
        <v>372</v>
      </c>
    </row>
    <row r="3" spans="2:5" x14ac:dyDescent="0.3">
      <c r="B3" s="39" t="s">
        <v>347</v>
      </c>
      <c r="C3" s="40" t="s">
        <v>1</v>
      </c>
      <c r="D3" s="28" t="s">
        <v>348</v>
      </c>
      <c r="E3" s="44" t="s">
        <v>349</v>
      </c>
    </row>
    <row r="4" spans="2:5" ht="18" customHeight="1" x14ac:dyDescent="0.3">
      <c r="B4" s="25" t="s">
        <v>350</v>
      </c>
      <c r="C4" s="9" t="s">
        <v>351</v>
      </c>
      <c r="D4" s="23" t="s">
        <v>352</v>
      </c>
      <c r="E4" s="43" t="s">
        <v>366</v>
      </c>
    </row>
    <row r="5" spans="2:5" ht="18" customHeight="1" x14ac:dyDescent="0.3">
      <c r="B5" s="25" t="s">
        <v>353</v>
      </c>
      <c r="C5" s="9" t="s">
        <v>354</v>
      </c>
      <c r="D5" s="23" t="s">
        <v>355</v>
      </c>
      <c r="E5" s="43" t="s">
        <v>367</v>
      </c>
    </row>
    <row r="6" spans="2:5" ht="18" customHeight="1" x14ac:dyDescent="0.3">
      <c r="B6" s="25" t="s">
        <v>356</v>
      </c>
      <c r="C6" s="9" t="s">
        <v>357</v>
      </c>
      <c r="D6" s="23" t="s">
        <v>358</v>
      </c>
      <c r="E6" s="43" t="s">
        <v>368</v>
      </c>
    </row>
    <row r="7" spans="2:5" ht="18" customHeight="1" x14ac:dyDescent="0.3">
      <c r="B7" s="25" t="s">
        <v>359</v>
      </c>
      <c r="C7" s="9" t="s">
        <v>351</v>
      </c>
      <c r="D7" s="23" t="s">
        <v>360</v>
      </c>
      <c r="E7" s="43" t="s">
        <v>369</v>
      </c>
    </row>
    <row r="8" spans="2:5" ht="18" customHeight="1" x14ac:dyDescent="0.3">
      <c r="B8" s="25" t="s">
        <v>361</v>
      </c>
      <c r="C8" s="9" t="s">
        <v>362</v>
      </c>
      <c r="D8" s="23" t="s">
        <v>363</v>
      </c>
      <c r="E8" s="43" t="s">
        <v>369</v>
      </c>
    </row>
    <row r="9" spans="2:5" ht="18" customHeight="1" x14ac:dyDescent="0.3">
      <c r="B9" s="31" t="s">
        <v>364</v>
      </c>
      <c r="C9" s="33" t="s">
        <v>351</v>
      </c>
      <c r="D9" s="32" t="s">
        <v>365</v>
      </c>
      <c r="E9" s="45" t="s">
        <v>370</v>
      </c>
    </row>
  </sheetData>
  <mergeCells count="1">
    <mergeCell ref="B1:E1"/>
  </mergeCells>
  <phoneticPr fontId="3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729B-6598-4EF2-8721-6475D173685D}">
  <dimension ref="A1:M59"/>
  <sheetViews>
    <sheetView zoomScale="85" zoomScaleNormal="85" workbookViewId="0"/>
  </sheetViews>
  <sheetFormatPr defaultRowHeight="14.4" x14ac:dyDescent="0.3"/>
  <cols>
    <col min="1" max="1" width="3.5546875" customWidth="1"/>
    <col min="2" max="2" width="32.77734375" customWidth="1"/>
    <col min="3" max="3" width="16.21875" customWidth="1"/>
    <col min="4" max="4" width="16.5546875" customWidth="1"/>
    <col min="5" max="5" width="16.109375" customWidth="1"/>
    <col min="6" max="6" width="14" bestFit="1" customWidth="1"/>
    <col min="7" max="7" width="9.88671875" bestFit="1" customWidth="1"/>
    <col min="8" max="8" width="10.109375" bestFit="1" customWidth="1"/>
    <col min="9" max="9" width="14" bestFit="1" customWidth="1"/>
    <col min="13" max="13" width="16.109375" customWidth="1"/>
    <col min="14" max="14" width="14.44140625" bestFit="1" customWidth="1"/>
    <col min="15" max="15" width="10.77734375" bestFit="1" customWidth="1"/>
    <col min="16" max="16" width="10.21875" bestFit="1" customWidth="1"/>
    <col min="17" max="17" width="14.21875" bestFit="1" customWidth="1"/>
  </cols>
  <sheetData>
    <row r="1" spans="1:11" ht="23.4" x14ac:dyDescent="0.45">
      <c r="A1" s="46" t="s">
        <v>375</v>
      </c>
    </row>
    <row r="2" spans="1:11" x14ac:dyDescent="0.3">
      <c r="E2" t="str">
        <f>"Department "&amp;Data!B3</f>
        <v>Department QC</v>
      </c>
    </row>
    <row r="3" spans="1:11" x14ac:dyDescent="0.3">
      <c r="B3" s="17" t="s">
        <v>264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274</v>
      </c>
    </row>
    <row r="4" spans="1:11" x14ac:dyDescent="0.3">
      <c r="B4">
        <f ca="1">COUNTBLANK(Main[Left])</f>
        <v>189</v>
      </c>
      <c r="C4" s="47" t="s">
        <v>376</v>
      </c>
      <c r="E4" s="10">
        <f ca="1">AVERAGEIFS(Main[Punctuality],Main[Department], Data!$B$3,Main[Left],"")</f>
        <v>3.6666666666666665</v>
      </c>
      <c r="F4" s="10">
        <f ca="1">AVERAGEIFS(Main[Problem Solving],Main[Department], Data!$B$3,Main[Left],"")</f>
        <v>3.9230769230769229</v>
      </c>
      <c r="G4" s="10">
        <f ca="1">AVERAGEIFS(Main[Knowledge],Main[Department], Data!$B$3,Main[Left],"")</f>
        <v>3.7435897435897436</v>
      </c>
      <c r="H4" s="10">
        <f ca="1">AVERAGEIFS(Main[Team work],Main[Department], Data!$B$3,Main[Left],"")</f>
        <v>4.0769230769230766</v>
      </c>
      <c r="I4" s="10">
        <f ca="1">AVERAGEIFS(Main[Communication],Main[Department], Data!$B$3,Main[Left],"")</f>
        <v>4.2820512820512819</v>
      </c>
      <c r="J4" s="10">
        <f ca="1">AVERAGEIFS(Main[Efficiency],Main[Department], Data!$B$3,Main[Left],"")</f>
        <v>4</v>
      </c>
      <c r="K4" s="11">
        <f ca="1">SUM(E4:J4)/6</f>
        <v>3.9487179487179485</v>
      </c>
    </row>
    <row r="5" spans="1:11" x14ac:dyDescent="0.3">
      <c r="B5" s="17" t="s">
        <v>265</v>
      </c>
    </row>
    <row r="6" spans="1:11" x14ac:dyDescent="0.3">
      <c r="B6">
        <f ca="1">COUNTBLANK(Main[Left])+COUNTIF(Main[Left],"&gt;"&amp;Data!$T$2)-COUNTIF(Main[Signed],"&gt;"&amp;Data!$T$2)</f>
        <v>178</v>
      </c>
      <c r="C6" s="47" t="s">
        <v>377</v>
      </c>
      <c r="E6" s="12" t="s">
        <v>272</v>
      </c>
      <c r="F6" s="12">
        <f ca="1">COUNTIFS(Main[Left],"", Main[Gender],"M", Main[Department], Data!$B$3)</f>
        <v>16</v>
      </c>
      <c r="G6" s="55">
        <f ca="1">SUM(F6:F7)</f>
        <v>39</v>
      </c>
    </row>
    <row r="7" spans="1:11" x14ac:dyDescent="0.3">
      <c r="B7" s="17" t="s">
        <v>266</v>
      </c>
      <c r="E7" s="12" t="s">
        <v>273</v>
      </c>
      <c r="F7" s="12">
        <f ca="1">COUNTIFS(Main[Left],"", Main[Gender],"F", Main[Department], Data!$B$3)</f>
        <v>23</v>
      </c>
      <c r="G7" s="55"/>
    </row>
    <row r="8" spans="1:11" x14ac:dyDescent="0.3">
      <c r="B8" s="7">
        <f ca="1">(B4-B6)/B6</f>
        <v>6.1797752808988762E-2</v>
      </c>
    </row>
    <row r="9" spans="1:11" x14ac:dyDescent="0.3">
      <c r="B9" t="str">
        <f ca="1">IF(B8&lt;0, ROUND(B8*100,1)&amp;"%","+"&amp; ROUND(B8*100,1)&amp;"%")</f>
        <v>+6.2%</v>
      </c>
      <c r="C9" s="47" t="s">
        <v>378</v>
      </c>
    </row>
    <row r="11" spans="1:11" x14ac:dyDescent="0.3">
      <c r="B11" s="17" t="s">
        <v>272</v>
      </c>
      <c r="C11" s="8">
        <f ca="1">COUNTIFS(Main[Left],"", Main[Gender],"M")</f>
        <v>86</v>
      </c>
      <c r="D11" s="47" t="s">
        <v>379</v>
      </c>
      <c r="E11" t="str">
        <f>"Department "&amp;Data!B4</f>
        <v>Department SECURITY</v>
      </c>
    </row>
    <row r="12" spans="1:11" x14ac:dyDescent="0.3">
      <c r="B12" s="18" t="s">
        <v>273</v>
      </c>
      <c r="C12" s="8">
        <f ca="1">COUNTIFS(Main[Left],"", Main[Gender],"F")</f>
        <v>103</v>
      </c>
      <c r="D12" s="47" t="s">
        <v>380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  <c r="K12" s="9" t="s">
        <v>274</v>
      </c>
    </row>
    <row r="13" spans="1:11" x14ac:dyDescent="0.3">
      <c r="E13" s="10">
        <f ca="1">AVERAGEIFS(Main[Punctuality],Main[Department], Data!$B$4,Main[Left],"")</f>
        <v>3.2857142857142856</v>
      </c>
      <c r="F13" s="10">
        <f ca="1">AVERAGEIFS(Main[Problem Solving],Main[Department], Data!$B$4,Main[Left],"")</f>
        <v>4.5306122448979593</v>
      </c>
      <c r="G13" s="10">
        <f ca="1">AVERAGEIFS(Main[Knowledge],Main[Department], Data!$B$4,Main[Left],"")</f>
        <v>3.4489795918367347</v>
      </c>
      <c r="H13" s="10">
        <f ca="1">AVERAGEIFS(Main[Team work],Main[Department], Data!$B$4,Main[Left],"")</f>
        <v>3.9387755102040818</v>
      </c>
      <c r="I13" s="10">
        <f ca="1">AVERAGEIFS(Main[Communication],Main[Department], Data!$B$4,Main[Left],"")</f>
        <v>4.2244897959183669</v>
      </c>
      <c r="J13" s="10">
        <f ca="1">AVERAGEIFS(Main[Efficiency],Main[Department], Data!$B$4,Main[Left],"")</f>
        <v>3.9387755102040818</v>
      </c>
      <c r="K13" s="11">
        <f ca="1">SUM(E13:J13)/6</f>
        <v>3.8945578231292513</v>
      </c>
    </row>
    <row r="15" spans="1:11" x14ac:dyDescent="0.3">
      <c r="C15" s="47"/>
      <c r="E15" s="12" t="s">
        <v>272</v>
      </c>
      <c r="F15" s="12">
        <f ca="1">COUNTIFS(Main[Left],"", Main[Gender],"M", Main[Department], Data!$B$4)</f>
        <v>19</v>
      </c>
      <c r="G15" s="55">
        <f ca="1">SUM(F15:F16)</f>
        <v>49</v>
      </c>
    </row>
    <row r="16" spans="1:11" x14ac:dyDescent="0.3">
      <c r="E16" s="12" t="s">
        <v>273</v>
      </c>
      <c r="F16" s="12">
        <f ca="1">COUNTIFS(Main[Left],"", Main[Gender],"F", Main[Department], Data!$B$4)</f>
        <v>30</v>
      </c>
      <c r="G16" s="55"/>
    </row>
    <row r="17" spans="2:11" x14ac:dyDescent="0.3">
      <c r="B17" s="17" t="s">
        <v>267</v>
      </c>
    </row>
    <row r="18" spans="2:11" x14ac:dyDescent="0.3">
      <c r="B18">
        <f ca="1">ROUNDDOWN(AVERAGEIF(Main[Left],"",Main[Age]),0)</f>
        <v>42</v>
      </c>
      <c r="C18" s="47" t="s">
        <v>384</v>
      </c>
    </row>
    <row r="19" spans="2:11" x14ac:dyDescent="0.3">
      <c r="E19" t="str">
        <f>"Department "&amp;Data!B5</f>
        <v>Department DEVELOPMENT</v>
      </c>
    </row>
    <row r="20" spans="2:11" x14ac:dyDescent="0.3">
      <c r="B20" s="17" t="s">
        <v>269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9" t="s">
        <v>12</v>
      </c>
      <c r="K20" s="9" t="s">
        <v>274</v>
      </c>
    </row>
    <row r="21" spans="2:11" x14ac:dyDescent="0.3">
      <c r="B21">
        <f ca="1">COUNTIFS(Main[Left],"", Main[Signed],"&lt;"&amp;Data!T3)</f>
        <v>111</v>
      </c>
      <c r="C21" s="47" t="s">
        <v>381</v>
      </c>
      <c r="E21" s="10">
        <f ca="1">AVERAGEIFS(Main[Punctuality],Main[Department], Data!$B$5,Main[Left],"")</f>
        <v>4.2222222222222223</v>
      </c>
      <c r="F21" s="10">
        <f ca="1">AVERAGEIFS(Main[Problem Solving],Main[Department], Data!$B$5,Main[Left],"")</f>
        <v>3.7777777777777777</v>
      </c>
      <c r="G21" s="10">
        <f ca="1">AVERAGEIFS(Main[Knowledge],Main[Department], Data!$B$5,Main[Left],"")</f>
        <v>3.9629629629629628</v>
      </c>
      <c r="H21" s="10">
        <f ca="1">AVERAGEIFS(Main[Team work],Main[Department], Data!$B$5,Main[Left],"")</f>
        <v>3.7222222222222223</v>
      </c>
      <c r="I21" s="10">
        <f ca="1">AVERAGEIFS(Main[Communication],Main[Department], Data!$B$5,Main[Left],"")</f>
        <v>4.0555555555555554</v>
      </c>
      <c r="J21" s="10">
        <f ca="1">AVERAGEIFS(Main[Efficiency],Main[Department], Data!$B$5,Main[Left],"")</f>
        <v>4.2407407407407405</v>
      </c>
      <c r="K21" s="11">
        <f ca="1">SUM(E21:J21)/6</f>
        <v>3.9969135802469133</v>
      </c>
    </row>
    <row r="23" spans="2:11" x14ac:dyDescent="0.3">
      <c r="B23" s="17" t="s">
        <v>270</v>
      </c>
      <c r="E23" s="12" t="s">
        <v>272</v>
      </c>
      <c r="F23" s="12">
        <f ca="1">COUNTIFS(Main[Left],"", Main[Gender],"M", Main[Department], Data!$B$5)</f>
        <v>25</v>
      </c>
      <c r="G23" s="55">
        <f ca="1">SUM(F23:F24)</f>
        <v>54</v>
      </c>
    </row>
    <row r="24" spans="2:11" x14ac:dyDescent="0.3">
      <c r="B24">
        <f ca="1">COUNTIF(Main[Signed],"&gt;"&amp;Data!T2)</f>
        <v>24</v>
      </c>
      <c r="C24" s="47" t="s">
        <v>383</v>
      </c>
      <c r="E24" s="12" t="s">
        <v>273</v>
      </c>
      <c r="F24" s="12">
        <f ca="1">COUNTIFS(Main[Left],"", Main[Gender],"F", Main[Department], Data!$B$5)</f>
        <v>29</v>
      </c>
      <c r="G24" s="55"/>
      <c r="H24" t="str">
        <f ca="1">TEXT(F24/G23,"0%")</f>
        <v>54%</v>
      </c>
      <c r="I24" s="47" t="s">
        <v>395</v>
      </c>
    </row>
    <row r="26" spans="2:11" x14ac:dyDescent="0.3">
      <c r="B26" s="17" t="s">
        <v>271</v>
      </c>
    </row>
    <row r="27" spans="2:11" x14ac:dyDescent="0.3">
      <c r="B27">
        <f ca="1">COUNTIF(Main[Left],"&gt;"&amp;Data!T2)</f>
        <v>13</v>
      </c>
      <c r="C27" s="47" t="s">
        <v>382</v>
      </c>
      <c r="E27" t="str">
        <f>"Department "&amp;Data!B6</f>
        <v>Department SALES</v>
      </c>
    </row>
    <row r="28" spans="2:11" x14ac:dyDescent="0.3">
      <c r="E28" s="9" t="s">
        <v>7</v>
      </c>
      <c r="F28" s="9" t="s">
        <v>8</v>
      </c>
      <c r="G28" s="9" t="s">
        <v>9</v>
      </c>
      <c r="H28" s="9" t="s">
        <v>10</v>
      </c>
      <c r="I28" s="9" t="s">
        <v>11</v>
      </c>
      <c r="J28" s="9" t="s">
        <v>12</v>
      </c>
      <c r="K28" s="9" t="s">
        <v>274</v>
      </c>
    </row>
    <row r="29" spans="2:11" x14ac:dyDescent="0.3">
      <c r="E29" s="10">
        <f ca="1">AVERAGEIFS(Main[Punctuality],Main[Department], Data!$B$6,Main[Left],"")</f>
        <v>4.1063829787234045</v>
      </c>
      <c r="F29" s="10">
        <f ca="1">AVERAGEIFS(Main[Problem Solving],Main[Department], Data!$B$6,Main[Left],"")</f>
        <v>4.1914893617021276</v>
      </c>
      <c r="G29" s="10">
        <f ca="1">AVERAGEIFS(Main[Knowledge],Main[Department], Data!$B$6,Main[Left],"")</f>
        <v>4.0638297872340425</v>
      </c>
      <c r="H29" s="10">
        <f ca="1">AVERAGEIFS(Main[Team work],Main[Department], Data!$B$6,Main[Left],"")</f>
        <v>4.0212765957446805</v>
      </c>
      <c r="I29" s="10">
        <f ca="1">AVERAGEIFS(Main[Communication],Main[Department], Data!$B$6,Main[Left],"")</f>
        <v>4.1063829787234045</v>
      </c>
      <c r="J29" s="10">
        <f ca="1">AVERAGEIFS(Main[Efficiency],Main[Department], Data!$B$6,Main[Left],"")</f>
        <v>4.1063829787234045</v>
      </c>
      <c r="K29" s="11">
        <f ca="1">SUM(E29:J29)/6</f>
        <v>4.0992907801418434</v>
      </c>
    </row>
    <row r="31" spans="2:11" x14ac:dyDescent="0.3">
      <c r="E31" s="12" t="s">
        <v>272</v>
      </c>
      <c r="F31" s="12">
        <f ca="1">COUNTIFS(Main[Left],"", Main[Gender],"M", Main[Department], Data!$B$6)</f>
        <v>26</v>
      </c>
      <c r="G31" s="55">
        <f ca="1">SUM(F31:F32)</f>
        <v>47</v>
      </c>
    </row>
    <row r="32" spans="2:11" x14ac:dyDescent="0.3">
      <c r="E32" s="12" t="s">
        <v>273</v>
      </c>
      <c r="F32" s="12">
        <f ca="1">COUNTIFS(Main[Left],"", Main[Gender],"F", Main[Department], Data!$B$6)</f>
        <v>21</v>
      </c>
      <c r="G32" s="55"/>
    </row>
    <row r="35" spans="5:13" x14ac:dyDescent="0.3">
      <c r="E35" t="s">
        <v>275</v>
      </c>
    </row>
    <row r="36" spans="5:13" x14ac:dyDescent="0.3">
      <c r="E36" s="9" t="s">
        <v>7</v>
      </c>
      <c r="F36" s="9" t="s">
        <v>8</v>
      </c>
      <c r="G36" s="9" t="s">
        <v>9</v>
      </c>
      <c r="H36" s="9" t="s">
        <v>10</v>
      </c>
      <c r="I36" s="9" t="s">
        <v>11</v>
      </c>
      <c r="J36" s="9" t="s">
        <v>12</v>
      </c>
      <c r="K36" s="9" t="s">
        <v>274</v>
      </c>
      <c r="L36" s="9" t="s">
        <v>285</v>
      </c>
    </row>
    <row r="37" spans="5:13" x14ac:dyDescent="0.3">
      <c r="E37" s="10">
        <f ca="1">AVERAGEIFS(Main[Punctuality], Main[Left],"")</f>
        <v>3.8359788359788358</v>
      </c>
      <c r="F37" s="10">
        <f ca="1">AVERAGEIFS(Main[Problem Solving], Main[Left],"")</f>
        <v>4.105820105820106</v>
      </c>
      <c r="G37" s="10">
        <f ca="1">AVERAGEIFS(Main[Knowledge], Main[Left],"")</f>
        <v>3.8095238095238093</v>
      </c>
      <c r="H37" s="10">
        <f ca="1">AVERAGEIFS(Main[Team work], Main[Left],"")</f>
        <v>3.925925925925926</v>
      </c>
      <c r="I37" s="10">
        <f ca="1">AVERAGEIFS(Main[Communication], Main[Left],"")</f>
        <v>4.1587301587301591</v>
      </c>
      <c r="J37" s="10">
        <f ca="1">AVERAGEIFS(Main[Efficiency], Main[Left],"")</f>
        <v>4.0793650793650791</v>
      </c>
      <c r="K37" s="11">
        <f ca="1">SUM(E37:J37)/6</f>
        <v>3.9858906525573192</v>
      </c>
      <c r="L37" s="11">
        <f ca="1">5-K37</f>
        <v>1.0141093474426808</v>
      </c>
    </row>
    <row r="38" spans="5:13" x14ac:dyDescent="0.3">
      <c r="J38" t="s">
        <v>279</v>
      </c>
      <c r="K38" s="7">
        <f ca="1">(K37-K41)/K41</f>
        <v>2.7499690304421121E-2</v>
      </c>
      <c r="L38" t="str">
        <f ca="1">IF(K38&lt;0, ROUND(K38*100,1)&amp;"%","+"&amp; ROUND(K38*100,1)&amp;"%")</f>
        <v>+2.7%</v>
      </c>
      <c r="M38" s="47" t="s">
        <v>385</v>
      </c>
    </row>
    <row r="39" spans="5:13" x14ac:dyDescent="0.3">
      <c r="E39" t="s">
        <v>276</v>
      </c>
    </row>
    <row r="40" spans="5:13" x14ac:dyDescent="0.3">
      <c r="E40" s="9" t="s">
        <v>7</v>
      </c>
      <c r="F40" s="9" t="s">
        <v>8</v>
      </c>
      <c r="G40" s="9" t="s">
        <v>9</v>
      </c>
      <c r="H40" s="9" t="s">
        <v>10</v>
      </c>
      <c r="I40" s="9" t="s">
        <v>11</v>
      </c>
      <c r="J40" s="9" t="s">
        <v>12</v>
      </c>
      <c r="K40" s="9" t="s">
        <v>274</v>
      </c>
    </row>
    <row r="41" spans="5:13" x14ac:dyDescent="0.3">
      <c r="E41" s="10">
        <f ca="1">(SUMIF(Main[Left],"", Main[Punctuality])+SUMIF(Main[Left],"&gt;"&amp;Data!$T$2, Main[Punctuality])-SUMIF(Main[Signed],"&gt;"&amp;Data!$T$2, Main[Punctuality]))/(COUNTIF(Main[Left],"")+COUNTIF(Main[Left],"&gt;"&amp;Data!$T$2)-COUNTIF(Main[Signed],"&gt;"&amp;Data!$T$2))</f>
        <v>3.6685393258426968</v>
      </c>
      <c r="F41" s="10">
        <f ca="1">(SUMIF(Main[Left],"", Main[Problem Solving])+SUMIF(Main[Left],"&gt;"&amp;Data!$T$2, Main[Problem Solving])-SUMIF(Main[Signed],"&gt;"&amp;Data!$T$2, Main[Problem Solving]))/(COUNTIF(Main[Left],"")+COUNTIF(Main[Left],"&gt;"&amp;Data!$T$2)-COUNTIF(Main[Signed],"&gt;"&amp;Data!$T$2))</f>
        <v>4.0449438202247192</v>
      </c>
      <c r="G41" s="10">
        <f ca="1">(SUMIF(Main[Left],"", Main[Knowledge])+SUMIF(Main[Left],"&gt;"&amp;Data!$T$2, Main[Knowledge])-SUMIF(Main[Signed],"&gt;"&amp;Data!$T$2, Main[Knowledge]))/(COUNTIF(Main[Left],"")+COUNTIF(Main[Left],"&gt;"&amp;Data!$T$2)-COUNTIF(Main[Signed],"&gt;"&amp;Data!$T$2))</f>
        <v>3.7528089887640448</v>
      </c>
      <c r="H41" s="10">
        <f ca="1">(SUMIF(Main[Left],"", Main[Team work])+SUMIF(Main[Left],"&gt;"&amp;Data!$T$2, Main[Team work])-SUMIF(Main[Signed],"&gt;"&amp;Data!$T$2, Main[Team work]))/(COUNTIF(Main[Left],"")+COUNTIF(Main[Left],"&gt;"&amp;Data!$T$2)-COUNTIF(Main[Signed],"&gt;"&amp;Data!$T$2))</f>
        <v>3.8146067415730336</v>
      </c>
      <c r="I41" s="10">
        <f ca="1">(SUMIF(Main[Left],"", Main[Communication])+SUMIF(Main[Left],"&gt;"&amp;Data!$T$2, Main[Communication])-SUMIF(Main[Signed],"&gt;"&amp;Data!$T$2, Main[Communication]))/(COUNTIF(Main[Left],"")+COUNTIF(Main[Left],"&gt;"&amp;Data!$T$2)-COUNTIF(Main[Signed],"&gt;"&amp;Data!$T$2))</f>
        <v>4.0786516853932584</v>
      </c>
      <c r="J41" s="10">
        <f ca="1">(SUMIF(Main[Left],"", Main[Efficiency])+SUMIF(Main[Left],"&gt;"&amp;Data!$T$2, Main[Efficiency])-SUMIF(Main[Signed],"&gt;"&amp;Data!$T$2, Main[Efficiency]))/(COUNTIF(Main[Left],"")+COUNTIF(Main[Left],"&gt;"&amp;Data!$T$2)-COUNTIF(Main[Signed],"&gt;"&amp;Data!$T$2))</f>
        <v>3.9157303370786516</v>
      </c>
      <c r="K41" s="11">
        <f ca="1">SUM(E41:J41)/6</f>
        <v>3.8792134831460676</v>
      </c>
    </row>
    <row r="44" spans="5:13" x14ac:dyDescent="0.3">
      <c r="E44" s="19" t="s">
        <v>277</v>
      </c>
    </row>
    <row r="45" spans="5:13" x14ac:dyDescent="0.3">
      <c r="E45" s="12" t="s">
        <v>280</v>
      </c>
      <c r="F45" s="12">
        <f ca="1">COUNTIFS(Main[Left],"", Main[Salary],"&gt;5000")</f>
        <v>20</v>
      </c>
    </row>
    <row r="46" spans="5:13" x14ac:dyDescent="0.3">
      <c r="E46" s="12" t="s">
        <v>281</v>
      </c>
      <c r="F46" s="12">
        <f ca="1">COUNTIFS(Main[Left],"", Main[Salary],"&gt;4000")-F45</f>
        <v>47</v>
      </c>
    </row>
    <row r="47" spans="5:13" x14ac:dyDescent="0.3">
      <c r="E47" s="12" t="s">
        <v>282</v>
      </c>
      <c r="F47" s="12">
        <f ca="1">COUNTIFS(Main[Left],"", Main[Salary],"&gt;3000")-F45-F46</f>
        <v>57</v>
      </c>
    </row>
    <row r="48" spans="5:13" x14ac:dyDescent="0.3">
      <c r="E48" s="12" t="s">
        <v>283</v>
      </c>
      <c r="F48" s="12">
        <f ca="1">COUNTIFS(Main[Left],"", Main[Salary],"&gt;2000")-F45-F46-F47</f>
        <v>52</v>
      </c>
    </row>
    <row r="49" spans="5:7" x14ac:dyDescent="0.3">
      <c r="E49" s="12" t="s">
        <v>284</v>
      </c>
      <c r="F49" s="12">
        <f ca="1">COUNTIF(Main[Left],"")-F45-F46-F47-F48</f>
        <v>13</v>
      </c>
    </row>
    <row r="50" spans="5:7" x14ac:dyDescent="0.3">
      <c r="F50">
        <f ca="1">SUM(F45:F49)</f>
        <v>189</v>
      </c>
    </row>
    <row r="52" spans="5:7" x14ac:dyDescent="0.3">
      <c r="E52" s="19" t="s">
        <v>278</v>
      </c>
    </row>
    <row r="53" spans="5:7" x14ac:dyDescent="0.3">
      <c r="E53" s="12">
        <v>2018</v>
      </c>
      <c r="F53" s="12">
        <f ca="1">COUNTBLANK(Main[Left])+COUNTIF(Main[Left],"&gt;"&amp;G53)-COUNTIF(Main[Signed],"&gt;"&amp;G53)</f>
        <v>4</v>
      </c>
      <c r="G53" s="1">
        <v>43466</v>
      </c>
    </row>
    <row r="54" spans="5:7" x14ac:dyDescent="0.3">
      <c r="E54" s="12">
        <v>2019</v>
      </c>
      <c r="F54" s="12">
        <f ca="1">COUNTBLANK(Main[Left])+COUNTIF(Main[Left],"&gt;"&amp;G54)-COUNTIF(Main[Signed],"&gt;"&amp;G54)</f>
        <v>101</v>
      </c>
      <c r="G54" s="1">
        <v>43831</v>
      </c>
    </row>
    <row r="55" spans="5:7" x14ac:dyDescent="0.3">
      <c r="E55" s="12">
        <v>2020</v>
      </c>
      <c r="F55" s="12">
        <f ca="1">COUNTBLANK(Main[Left])+COUNTIF(Main[Left],"&gt;"&amp;G55)-COUNTIF(Main[Signed],"&gt;"&amp;G55)</f>
        <v>124</v>
      </c>
      <c r="G55" s="1">
        <v>44197</v>
      </c>
    </row>
    <row r="56" spans="5:7" x14ac:dyDescent="0.3">
      <c r="E56" s="12">
        <v>2021</v>
      </c>
      <c r="F56" s="12">
        <f ca="1">COUNTBLANK(Main[Left])+COUNTIF(Main[Left],"&gt;"&amp;G56)-COUNTIF(Main[Signed],"&gt;"&amp;G56)</f>
        <v>138</v>
      </c>
      <c r="G56" s="1">
        <v>44562</v>
      </c>
    </row>
    <row r="57" spans="5:7" x14ac:dyDescent="0.3">
      <c r="E57" s="12">
        <v>2022</v>
      </c>
      <c r="F57" s="12">
        <f ca="1">COUNTBLANK(Main[Left])+COUNTIF(Main[Left],"&gt;"&amp;G57)-COUNTIF(Main[Signed],"&gt;"&amp;G57)</f>
        <v>154</v>
      </c>
      <c r="G57" s="1">
        <v>44927</v>
      </c>
    </row>
    <row r="58" spans="5:7" x14ac:dyDescent="0.3">
      <c r="E58" s="12">
        <v>2023</v>
      </c>
      <c r="F58" s="12">
        <f ca="1">COUNTBLANK(Main[Left])+COUNTIF(Main[Left],"&gt;"&amp;G58)-COUNTIF(Main[Signed],"&gt;"&amp;G58)</f>
        <v>173</v>
      </c>
      <c r="G58" s="1">
        <v>45292</v>
      </c>
    </row>
    <row r="59" spans="5:7" x14ac:dyDescent="0.3">
      <c r="E59" s="12">
        <v>2024</v>
      </c>
      <c r="F59" s="12">
        <f ca="1">COUNTBLANK(Main[Left])</f>
        <v>189</v>
      </c>
      <c r="G59" s="1"/>
    </row>
  </sheetData>
  <mergeCells count="4">
    <mergeCell ref="G6:G7"/>
    <mergeCell ref="G15:G16"/>
    <mergeCell ref="G23:G24"/>
    <mergeCell ref="G31:G3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B4CD-6C6F-432F-97A3-D65537494814}">
  <dimension ref="A1:P29"/>
  <sheetViews>
    <sheetView tabSelected="1" zoomScaleNormal="100" workbookViewId="0"/>
  </sheetViews>
  <sheetFormatPr defaultRowHeight="14.4" x14ac:dyDescent="0.3"/>
  <cols>
    <col min="1" max="1" width="12.5546875" customWidth="1"/>
    <col min="2" max="2" width="8.88671875" customWidth="1"/>
    <col min="11" max="11" width="12.5546875" customWidth="1"/>
    <col min="12" max="12" width="8.109375" customWidth="1"/>
    <col min="13" max="13" width="46.88671875" customWidth="1"/>
    <col min="14" max="14" width="10.6640625" customWidth="1"/>
    <col min="15" max="15" width="76.6640625" customWidth="1"/>
  </cols>
  <sheetData>
    <row r="1" spans="1:16" ht="49.95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4"/>
      <c r="M1" s="13"/>
      <c r="N1" s="14"/>
      <c r="O1" s="13"/>
      <c r="P1" s="14"/>
    </row>
    <row r="2" spans="1:16" ht="49.9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4"/>
      <c r="M2" s="13"/>
      <c r="N2" s="14"/>
      <c r="O2" s="13"/>
      <c r="P2" s="14"/>
    </row>
    <row r="3" spans="1:16" ht="49.9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4"/>
      <c r="M3" s="13"/>
      <c r="N3" s="14"/>
      <c r="O3" s="13"/>
      <c r="P3" s="14"/>
    </row>
    <row r="4" spans="1:16" ht="49.9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4"/>
      <c r="M4" s="13"/>
      <c r="N4" s="14"/>
      <c r="O4" s="13"/>
      <c r="P4" s="14"/>
    </row>
    <row r="5" spans="1:16" ht="49.9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4"/>
      <c r="O5" s="13"/>
      <c r="P5" s="14"/>
    </row>
    <row r="6" spans="1:16" ht="49.95" customHeight="1" x14ac:dyDescent="0.3">
      <c r="A6" s="49" t="s">
        <v>389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3"/>
      <c r="N6" s="14"/>
      <c r="O6" s="13"/>
      <c r="P6" s="14"/>
    </row>
    <row r="7" spans="1:16" ht="21.6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3"/>
      <c r="N7" s="14"/>
      <c r="O7" s="13"/>
      <c r="P7" s="14"/>
    </row>
    <row r="8" spans="1:16" ht="49.95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4"/>
      <c r="O8" s="13"/>
      <c r="P8" s="14"/>
    </row>
    <row r="9" spans="1:16" ht="49.9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4"/>
      <c r="M9" s="13"/>
      <c r="N9" s="14"/>
      <c r="O9" s="13"/>
      <c r="P9" s="14"/>
    </row>
    <row r="10" spans="1:16" ht="49.95" customHeigh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4"/>
      <c r="M10" s="13"/>
      <c r="N10" s="14"/>
      <c r="O10" s="13"/>
      <c r="P10" s="14"/>
    </row>
    <row r="11" spans="1:16" ht="49.95" customHeigh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4"/>
      <c r="M11" s="13"/>
      <c r="N11" s="14"/>
      <c r="O11" s="13"/>
      <c r="P11" s="14"/>
    </row>
    <row r="12" spans="1:16" ht="49.95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4"/>
      <c r="M12" s="13"/>
      <c r="N12" s="14"/>
      <c r="O12" s="13"/>
      <c r="P12" s="14"/>
    </row>
    <row r="13" spans="1:16" ht="19.95" customHeight="1" x14ac:dyDescent="0.3">
      <c r="A13" s="49" t="s">
        <v>386</v>
      </c>
      <c r="B13" s="48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50" t="s">
        <v>387</v>
      </c>
      <c r="N13" s="14"/>
      <c r="O13" s="50" t="s">
        <v>388</v>
      </c>
      <c r="P13" s="14"/>
    </row>
    <row r="14" spans="1:16" ht="19.95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ht="19.95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19.95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9.95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1:16" ht="19.95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9.95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1:16" ht="19.9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1:16" ht="19.95" customHeight="1" x14ac:dyDescent="0.3"/>
    <row r="22" spans="1:16" ht="19.95" customHeight="1" x14ac:dyDescent="0.3"/>
    <row r="23" spans="1:16" ht="19.95" customHeight="1" x14ac:dyDescent="0.3"/>
    <row r="24" spans="1:16" ht="19.95" customHeight="1" x14ac:dyDescent="0.3"/>
    <row r="25" spans="1:16" ht="19.95" customHeight="1" x14ac:dyDescent="0.3"/>
    <row r="26" spans="1:16" ht="19.95" customHeight="1" x14ac:dyDescent="0.3"/>
    <row r="27" spans="1:16" ht="19.95" customHeight="1" x14ac:dyDescent="0.3"/>
    <row r="28" spans="1:16" ht="19.95" customHeight="1" x14ac:dyDescent="0.3"/>
    <row r="29" spans="1:16" ht="19.95" customHeight="1" x14ac:dyDescent="0.3"/>
  </sheetData>
  <pageMargins left="0" right="0" top="0" bottom="0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16</vt:i4>
      </vt:variant>
    </vt:vector>
  </HeadingPairs>
  <TitlesOfParts>
    <vt:vector size="22" baseType="lpstr">
      <vt:lpstr>Data</vt:lpstr>
      <vt:lpstr>Recruitment</vt:lpstr>
      <vt:lpstr>Training</vt:lpstr>
      <vt:lpstr>Recognitions</vt:lpstr>
      <vt:lpstr>Calculations</vt:lpstr>
      <vt:lpstr>DASHBOARD</vt:lpstr>
      <vt:lpstr>r_DevDeptFemalePerc</vt:lpstr>
      <vt:lpstr>r_EmpAvgAge</vt:lpstr>
      <vt:lpstr>r_EmpCt</vt:lpstr>
      <vt:lpstr>r_EmpCtChange</vt:lpstr>
      <vt:lpstr>r_EmpCtFemale</vt:lpstr>
      <vt:lpstr>r_EmpCtMale</vt:lpstr>
      <vt:lpstr>r_EmpCtPrior</vt:lpstr>
      <vt:lpstr>r_EmpEvalGradeIncrease</vt:lpstr>
      <vt:lpstr>r_EmpEvaluationByDept</vt:lpstr>
      <vt:lpstr>r_EmpEvaluationSummary</vt:lpstr>
      <vt:lpstr>r_EmpGrowthAndSalaryAnalysis</vt:lpstr>
      <vt:lpstr>r_EmpHeadcountAnalysis</vt:lpstr>
      <vt:lpstr>r_EmpHiredCt</vt:lpstr>
      <vt:lpstr>r_Employed3Yrs</vt:lpstr>
      <vt:lpstr>r_EmpQuitCt</vt:lpstr>
      <vt:lpstr>r_MonthAndYear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2024-11-02T13:56:17Z</dcterms:created>
  <dcterms:modified xsi:type="dcterms:W3CDTF">2024-11-02T16:39:08Z</dcterms:modified>
</cp:coreProperties>
</file>